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65" windowHeight="4590" tabRatio="492" activeTab="1"/>
  </bookViews>
  <sheets>
    <sheet name="BCDTK" sheetId="1" r:id="rId1"/>
    <sheet name="CDKT" sheetId="2" r:id="rId2"/>
    <sheet name="KQKD" sheetId="3" r:id="rId3"/>
    <sheet name="LCTTe" sheetId="4" r:id="rId4"/>
    <sheet name="thuyet minh" sheetId="5" r:id="rId5"/>
    <sheet name="TM-p2" sheetId="6" r:id="rId6"/>
    <sheet name="TM-P3" sheetId="7" r:id="rId7"/>
    <sheet name="tom tat" sheetId="8" r:id="rId8"/>
  </sheets>
  <definedNames>
    <definedName name="_xlnm.Print_Titles" localSheetId="0">'BCDTK'!$A:$B,'BCDTK'!$5:$6</definedName>
  </definedNames>
  <calcPr fullCalcOnLoad="1"/>
</workbook>
</file>

<file path=xl/sharedStrings.xml><?xml version="1.0" encoding="utf-8"?>
<sst xmlns="http://schemas.openxmlformats.org/spreadsheetml/2006/main" count="950" uniqueCount="738">
  <si>
    <t xml:space="preserve">                                                             </t>
  </si>
  <si>
    <t>SOÁ HIEÄU TK</t>
  </si>
  <si>
    <t>TEÂN TAØI KHOAÛN</t>
  </si>
  <si>
    <t>SOÁ DÖ ÑAÀU KYØ</t>
  </si>
  <si>
    <t xml:space="preserve">XÍ NGHIEÄP I                        </t>
  </si>
  <si>
    <t>XÍ NGHIEÄP 3</t>
  </si>
  <si>
    <t>XÍ NGHIEÄP 5</t>
  </si>
  <si>
    <t>XÍ NGHIEÄP 7</t>
  </si>
  <si>
    <t>VAÊN PHOØNG CTY</t>
  </si>
  <si>
    <t>TOÅNG COÄNG</t>
  </si>
  <si>
    <t>SOÁ DÖ CUOÁI</t>
  </si>
  <si>
    <t>NÔÏ</t>
  </si>
  <si>
    <t>COÙ</t>
  </si>
  <si>
    <t>Tieàn maët VN</t>
  </si>
  <si>
    <t>Tieàn göûi NH ( VN )</t>
  </si>
  <si>
    <t>Tieàn göûi  NH ( N.Teä )</t>
  </si>
  <si>
    <t>Phaûi thu cuûa khaùch haøng</t>
  </si>
  <si>
    <t>Phaûi thu noäi boä</t>
  </si>
  <si>
    <t>TS thieáu chôø xöû lyù</t>
  </si>
  <si>
    <t>Phaûi thu khaùc</t>
  </si>
  <si>
    <t>Döï phoøng phaûi thu khoù ñoøi</t>
  </si>
  <si>
    <t>Taïm öùng</t>
  </si>
  <si>
    <t>TC,KC,KQ ngaén haïn</t>
  </si>
  <si>
    <t>Nguyeân vaät lieäu chính</t>
  </si>
  <si>
    <t>Nhieân lieäu</t>
  </si>
  <si>
    <t>Phuï tuøng</t>
  </si>
  <si>
    <t>Coâng cuï duïng cuï</t>
  </si>
  <si>
    <t>Saûn phaåm dôõ dang</t>
  </si>
  <si>
    <t>Giaù mua haøng hoùa</t>
  </si>
  <si>
    <t>Chi phí thu mua h.hoùa</t>
  </si>
  <si>
    <t>Döï phoøng giaûm giaù haøng toàn</t>
  </si>
  <si>
    <t>TSCÑ höõu hình</t>
  </si>
  <si>
    <t>Xaây döïng CB dôû dang</t>
  </si>
  <si>
    <t>Vay ngaén haïn</t>
  </si>
  <si>
    <t>Phaûi traû cho ngöôøi baùn</t>
  </si>
  <si>
    <t>Thueá xuaát ,nhaäp khaåu</t>
  </si>
  <si>
    <t>Thueá nhaø ñaát , tieàn TÑ</t>
  </si>
  <si>
    <t>Caùc loaïi thueá khaùc</t>
  </si>
  <si>
    <t>Thanh toaùn löông CNV</t>
  </si>
  <si>
    <t>Th.toaùn khaùc vôùi CNV</t>
  </si>
  <si>
    <t>Chi phí phaûi traû</t>
  </si>
  <si>
    <t>Kinh phí coâng ñoaøn</t>
  </si>
  <si>
    <t>Baûo hieåm xaõ hoäi</t>
  </si>
  <si>
    <t>Baûo hieåm y teá</t>
  </si>
  <si>
    <t>Phaûi traû phaûi noäp khaùc</t>
  </si>
  <si>
    <t>Ch/leäch ñaùnh giaù laïi TS</t>
  </si>
  <si>
    <t>Cheânh leäch tyû giaù</t>
  </si>
  <si>
    <t>Laõi naêm tröôùc</t>
  </si>
  <si>
    <t>Laõi naêm nay</t>
  </si>
  <si>
    <t>Quyõ khen thöôûng</t>
  </si>
  <si>
    <t>Quyõ phuùc lôïi</t>
  </si>
  <si>
    <t>Doanh thu baùn haøng hoùa</t>
  </si>
  <si>
    <t>Doanh thu cung caáp DV</t>
  </si>
  <si>
    <t xml:space="preserve">Haøng baùn traû laïi </t>
  </si>
  <si>
    <t xml:space="preserve">Giaûm giaù haøng baùn </t>
  </si>
  <si>
    <t>Giaù voán haøng baùn</t>
  </si>
  <si>
    <t>Chi phí baùn haøng</t>
  </si>
  <si>
    <t>Chi phí quaûn lyù DN</t>
  </si>
  <si>
    <t>Chi phí hoaït ñoäng TC</t>
  </si>
  <si>
    <t>Xaùc ñònh keát quaû KD</t>
  </si>
  <si>
    <t>Nhaän kq, kc daøi haïn</t>
  </si>
  <si>
    <t>Thueá GTGT nhaäp khaåu</t>
  </si>
  <si>
    <t>Vay daøi haïn</t>
  </si>
  <si>
    <t>XÍ NGHIEÄP 2</t>
  </si>
  <si>
    <t>Thueá  VAT ñöôïc khaáu tröø</t>
  </si>
  <si>
    <t>Thueá  VAT phaûi noäp</t>
  </si>
  <si>
    <t>33312</t>
  </si>
  <si>
    <t>BAÛNG CAÂN ÑOÁI KEÁ TOAÙN</t>
  </si>
  <si>
    <t>TAØI SAÛN</t>
  </si>
  <si>
    <t>MAÕ</t>
  </si>
  <si>
    <t>SOÁ ÑAÀU</t>
  </si>
  <si>
    <t>SOÁ CUOÁI</t>
  </si>
  <si>
    <t>SOÁ</t>
  </si>
  <si>
    <t>NAÊM</t>
  </si>
  <si>
    <t>KYØ</t>
  </si>
  <si>
    <t>I-</t>
  </si>
  <si>
    <t>II-</t>
  </si>
  <si>
    <t>Caùc khoaûn ñaàu tö taøi chính ngaén haïn</t>
  </si>
  <si>
    <t>III-</t>
  </si>
  <si>
    <t xml:space="preserve">Caùc khoaûn phaûi thu </t>
  </si>
  <si>
    <t xml:space="preserve">Phaûi thu cuûa khaùch haøng </t>
  </si>
  <si>
    <t xml:space="preserve">Traû tröôùc cho ngöôøi baùn </t>
  </si>
  <si>
    <t>-</t>
  </si>
  <si>
    <t>Caùc khoaûn phaûi thu khaùc</t>
  </si>
  <si>
    <t>Döï phoøng caùc khoaûn phaûi thu khoù ñoøi(*)</t>
  </si>
  <si>
    <t>IV-</t>
  </si>
  <si>
    <t xml:space="preserve">Haøng toàn kho </t>
  </si>
  <si>
    <t>Döï phoøng giaûm giaù haøng toàn kho (*)</t>
  </si>
  <si>
    <t>V-</t>
  </si>
  <si>
    <t>Taøi saûn coá ñònh</t>
  </si>
  <si>
    <t>TSCÑ  höõu hình</t>
  </si>
  <si>
    <t>Nguyeân giaù</t>
  </si>
  <si>
    <t>Giaù trò hao moøn luõy keá  (*)</t>
  </si>
  <si>
    <t>TSCÑ  thueâ Taøi chính</t>
  </si>
  <si>
    <t>TSCÑ voâ hình</t>
  </si>
  <si>
    <t>Chi phí xaây döïng cô baûn dôû dang</t>
  </si>
  <si>
    <t>NGUOÀN VOÁN</t>
  </si>
  <si>
    <t xml:space="preserve">SOÁ CUOÁI </t>
  </si>
  <si>
    <t xml:space="preserve"> Nôï ngaén haïn</t>
  </si>
  <si>
    <t xml:space="preserve"> Ngöôøi mua traû tieàn tröôùc</t>
  </si>
  <si>
    <t xml:space="preserve"> Thueá vaø caùc khoaûn phaûi noäp Nhaø nöôùc</t>
  </si>
  <si>
    <t xml:space="preserve"> Phaûi traû coâng nhaân vieân</t>
  </si>
  <si>
    <t>II</t>
  </si>
  <si>
    <t>Nôï daøi haïn</t>
  </si>
  <si>
    <t xml:space="preserve"> Lôïi nhuaän chöa phaân phoái</t>
  </si>
  <si>
    <t xml:space="preserve"> Taøi saûn thueâ ngoaøi</t>
  </si>
  <si>
    <t xml:space="preserve"> Haøng hoùa nhaän baùn hoä , nhaän kyù göûi</t>
  </si>
  <si>
    <t xml:space="preserve"> Nôï khoù ñoøi ñaõ xöû lyù</t>
  </si>
  <si>
    <t xml:space="preserve"> Ngoaïi teä caùc loaïi</t>
  </si>
  <si>
    <t>NGÖÔØI LAÄP BIEÅU</t>
  </si>
  <si>
    <t xml:space="preserve">          KEÁ TOAÙN TRÖÔÛNG</t>
  </si>
  <si>
    <t xml:space="preserve"> CHÆ TIEÂU</t>
  </si>
  <si>
    <t>Ñaàu tö daøi haïn khaùc</t>
  </si>
  <si>
    <t>Chi phí traû tröôùc daøi haïn</t>
  </si>
  <si>
    <t>TOÅNG COÄNG NGUOÀN VOÁN (430 = 300+400)</t>
  </si>
  <si>
    <t>CHÆ TIEÂU</t>
  </si>
  <si>
    <t xml:space="preserve"> Vaät tö, haøng hoùa nhaän giöõ hoä, nhaän gia coâng</t>
  </si>
  <si>
    <t xml:space="preserve"> Giaù voán haøng baùn</t>
  </si>
  <si>
    <t>Doanh thu hoaït ñoäng taøi chính</t>
  </si>
  <si>
    <t xml:space="preserve"> Chi phí baùn haøng</t>
  </si>
  <si>
    <t xml:space="preserve"> Chi phí quaûn lyù doanh nghieäp</t>
  </si>
  <si>
    <t xml:space="preserve"> Lôïi nhuaän töø hoaït ñoäng kinh doanh </t>
  </si>
  <si>
    <t>Thu nhaäp khaùc</t>
  </si>
  <si>
    <t>Chi phí khaùc</t>
  </si>
  <si>
    <t>Lôïi nhuaän khaùc (40= 31-32)</t>
  </si>
  <si>
    <t>244</t>
  </si>
  <si>
    <t>TC, KC, KQ daøi haïn</t>
  </si>
  <si>
    <t>Chi phí taøi chính</t>
  </si>
  <si>
    <t>4</t>
  </si>
  <si>
    <t>A/</t>
  </si>
  <si>
    <t>B/</t>
  </si>
  <si>
    <t xml:space="preserve">Maõ
 soá </t>
  </si>
  <si>
    <t xml:space="preserve">                 Ñôn vò tính : ñoàng</t>
  </si>
  <si>
    <t>01</t>
  </si>
  <si>
    <t>03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</si>
  <si>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</si>
  <si>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</si>
  <si>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</si>
  <si>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</si>
  <si>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</si>
  <si>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</si>
  <si>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</si>
  <si>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</si>
  <si>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</si>
  <si>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</si>
  <si>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</si>
  <si>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</si>
  <si>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</si>
  <si>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60</t>
  </si>
  <si>
    <t>Ngöôøi laäp bieåu</t>
  </si>
  <si>
    <t>Keá toaùn tröôûng</t>
  </si>
  <si>
    <t>Phaûi thu theo tieán ñoä keá hoaïch hôïp ñoàng xaây döïng</t>
  </si>
  <si>
    <t xml:space="preserve"> Cheânh leäch tyû giaù hoái ñoaùi</t>
  </si>
  <si>
    <t>336</t>
  </si>
  <si>
    <t>XÍ NGHIEÄP 6</t>
  </si>
  <si>
    <t>XÍ NGHIEÄP 11</t>
  </si>
  <si>
    <t>3339</t>
  </si>
  <si>
    <t>Phaûi traû noäi boä (caùc ÑV)</t>
  </si>
  <si>
    <t>Doanh thu HÑ taøi chính</t>
  </si>
  <si>
    <t>BAÙO CAÙO LÖU CHUYEÅN TIEÀN TEÄ</t>
  </si>
  <si>
    <t>( Theo phöông phaùp giaùn tieáp )</t>
  </si>
  <si>
    <t xml:space="preserve">Ñôn vò tính : Ñoàng  </t>
  </si>
  <si>
    <t>I. Löu chuyeån tieàn töø hoaït ñoäng kinh doanh</t>
  </si>
  <si>
    <t>1. Lôïi nhuaän tröôùc thueá:</t>
  </si>
  <si>
    <t>2. Ñieàu chænh cho caùc khoaûn :</t>
  </si>
  <si>
    <t>_ Khaáu hao TSCÑ</t>
  </si>
  <si>
    <t>02</t>
  </si>
  <si>
    <t>_ Caùc khoaûn döï phoøng</t>
  </si>
  <si>
    <t>_ Laõi, loã cheânh leäch tyû giaù hoái ñoaùi chöa thöïc hieän</t>
  </si>
  <si>
    <t>04</t>
  </si>
  <si>
    <t>_ Laõi, loã töø hoaït ñoäng ñaàu tö</t>
  </si>
  <si>
    <t>05</t>
  </si>
  <si>
    <t>_ Chi phí laõi vay</t>
  </si>
  <si>
    <t>06</t>
  </si>
  <si>
    <t>3. Lôïi nhuaän töø hoaït ñoäng kinh doanh tröôùc nhöõng 
thay ñoåi voán löu ñoäng</t>
  </si>
  <si>
    <t>08</t>
  </si>
  <si>
    <t xml:space="preserve">_ Taêng, giaûm caùc khoaûn phaûi thu </t>
  </si>
  <si>
    <t>09</t>
  </si>
  <si>
    <t xml:space="preserve">_ Taêng, giaûm haøng toàn kho </t>
  </si>
  <si>
    <t>_ Taêng, giaûm caùc khoaûn phaûi traû (khoâng keå laõi vay 
phaûi traû, thueá thu nhaäp phaûi noäp)</t>
  </si>
  <si>
    <t>_ Taêng, giaûm chi phí traû tröôùc</t>
  </si>
  <si>
    <t>12</t>
  </si>
  <si>
    <t>_ Tieàn laõi vay ñaõ traû</t>
  </si>
  <si>
    <t>13</t>
  </si>
  <si>
    <t>14</t>
  </si>
  <si>
    <t>_ Tieàn thu khaùc töø hoaït ñoäng kinh doanh</t>
  </si>
  <si>
    <t>15</t>
  </si>
  <si>
    <t>_ Tieàn chi khaùc töø hoaït ñoäng kinh doanh</t>
  </si>
  <si>
    <t>16</t>
  </si>
  <si>
    <t>Löu chuyeån tieàn thuaàn töø hoaït ñoäng kinh doanh</t>
  </si>
  <si>
    <t>II - Löu chuyeån tieàn töø hoaït ñoäng ñaàu tö</t>
  </si>
  <si>
    <t>1. Tieàn chi ñeå mua saém, xaây döïng TSCÑ vaø caùc taøi saûn 
     daøi haïn khaùc</t>
  </si>
  <si>
    <t>2. Tieàn thu töø thanh lyù, nhöôïng baùn TSCÑ vaø caùc taøi 
     saûn daøi haïn khaùc</t>
  </si>
  <si>
    <t>3. Tieàn chi cho vay, mua caùc coâng cuï nôï cuûa ñôn vò khaùc</t>
  </si>
  <si>
    <t>4. Tieàn thu hoài cho vay, baùn laïi caùc coâng cuï nôï cuûa 
    ñôn vò khaùc</t>
  </si>
  <si>
    <t>5. Tieàn chi ñaàu tö goùp voán vaøo ñôn vò khaùc</t>
  </si>
  <si>
    <t>6. Tieàn thu hoài ñaàu tö goùp voán vaøo ñôn vò khaùc</t>
  </si>
  <si>
    <t>26</t>
  </si>
  <si>
    <t>7. Tieàn thu laõi cho vay, coå töùc vaø lôïi nhuaän ñöôïc</t>
  </si>
  <si>
    <t>27</t>
  </si>
  <si>
    <t xml:space="preserve">Löu chuyeån tieàn teä thuaàn töø hoaït ñoäng ñaàu tö </t>
  </si>
  <si>
    <t>III. Löu chuyeån tieàn töø hoaït ñoäng taøi chính</t>
  </si>
  <si>
    <t>1. Tieàn thu töø phaùt haønh coå phieáu, nhaän voán goùp cuûa 
     chuû sôû höõu</t>
  </si>
  <si>
    <t>2. Tieàn chi traû voán goùp cho caùc chuû sôû höõu, mua laïi 
    coå phieáu cuûa doanh nghieäp ñaõ phaùt haønh</t>
  </si>
  <si>
    <t>33</t>
  </si>
  <si>
    <t>34</t>
  </si>
  <si>
    <t>35</t>
  </si>
  <si>
    <t>36</t>
  </si>
  <si>
    <t xml:space="preserve">Löu chuyeån tieàn thuaàn töø hoaït ñoäng taøi chính </t>
  </si>
  <si>
    <t>Löu chuyeån tieàn thuaàn trong kyø(20+30+40)</t>
  </si>
  <si>
    <t>Tieàn vaø töông ñöông tieàn ñaàu kyø</t>
  </si>
  <si>
    <t>Aûnh höôûng cuûa thay ñoåi tyû giaù hoái ñoaùi quy ñoåi ngoaïi teä</t>
  </si>
  <si>
    <t>61</t>
  </si>
  <si>
    <t>Tieàn vaø töông ñöông tieàn cuoái kyø(50+60+61)</t>
  </si>
  <si>
    <t>70</t>
  </si>
  <si>
    <t xml:space="preserve">           Ngöôøi laäp bieåu                               Keá toaùn tröôûng </t>
  </si>
  <si>
    <t>151</t>
  </si>
  <si>
    <t>Haøng mua ñang ñi treân ñöôøng</t>
  </si>
  <si>
    <t>Döï phoøng trôï caáp maát vieäc laøm</t>
  </si>
  <si>
    <t>3387</t>
  </si>
  <si>
    <t>Doanh thu nhaän tröôùc</t>
  </si>
  <si>
    <t>Thueá thu nhaäp doanh nghieäp</t>
  </si>
  <si>
    <t xml:space="preserve">Quyõ ñaàu tö phaùt trieån </t>
  </si>
  <si>
    <t>TAØI SAÛN NGAÉN HAÏN (100=110+120+130+140+150)</t>
  </si>
  <si>
    <t>Tieàn vaø caùc khoaûn töông ñöông tieàn</t>
  </si>
  <si>
    <t>Tieàn</t>
  </si>
  <si>
    <t>Caùc khoaûn töông ñöông tieàn</t>
  </si>
  <si>
    <t xml:space="preserve">Ñaàu tö ngaén haïn </t>
  </si>
  <si>
    <t>Döï phoøng giaûm giaù chöùng khoaùn ñaàu tö ngaén haïn (*)</t>
  </si>
  <si>
    <t>Taøi saûn ngaén haïn khaùc</t>
  </si>
  <si>
    <t>Chi phí traû tröôùc ngaén haïn</t>
  </si>
  <si>
    <t>TAØI SAÛN DAØI HAÏN (200=210+220+240+250+260)</t>
  </si>
  <si>
    <t>Caùc khoaûn phaûi thu daøi haïn</t>
  </si>
  <si>
    <t>Phaûi thu daøi haïn cuûa khaùch haøng</t>
  </si>
  <si>
    <t>Phaûi thu daøi haïn khaùc</t>
  </si>
  <si>
    <t>Döï phoøng phaûi thu daøi haïn khoù ñoøi</t>
  </si>
  <si>
    <t>Baát ñoäng saûn ñaàu tö</t>
  </si>
  <si>
    <t>Caùc khoaûn ñaàu tö taøi chính daøi haïn</t>
  </si>
  <si>
    <t>Ñaàu tö vaøo coâng ty con</t>
  </si>
  <si>
    <t>Ñaàu tö vaøo coâng ty lieân keát, lieân doanh</t>
  </si>
  <si>
    <t>Döï phoøng giaûm giaù chöùng khoaùn ñaàu tö daøi haïn(*)</t>
  </si>
  <si>
    <t>Taøi saûn daøi haïn khaùc</t>
  </si>
  <si>
    <t>Taøi saûn thueá thu nhaäp hoaõn laïi</t>
  </si>
  <si>
    <t>TOÅNG COÄNG TAØI SAÛN (270= 100+200 )</t>
  </si>
  <si>
    <t>NÔÏ PHAÛI TRAÛ (300=310+320)</t>
  </si>
  <si>
    <t xml:space="preserve"> Vay vaø nôï ngaén haïn</t>
  </si>
  <si>
    <t xml:space="preserve"> Phaûi traû ngöôøi baùn</t>
  </si>
  <si>
    <t xml:space="preserve"> Chi phí phaûi traû</t>
  </si>
  <si>
    <t xml:space="preserve"> Phaûi traû noäi boä </t>
  </si>
  <si>
    <t xml:space="preserve"> Phaûi traû theo tieán ñoä keá hoaïch hôïp ñoàng xaây döïng</t>
  </si>
  <si>
    <t>2</t>
  </si>
  <si>
    <t>3</t>
  </si>
  <si>
    <t>5</t>
  </si>
  <si>
    <t>6</t>
  </si>
  <si>
    <t>7</t>
  </si>
  <si>
    <t>8</t>
  </si>
  <si>
    <t>9</t>
  </si>
  <si>
    <t xml:space="preserve"> Phaûi traû daøi haïn ngöôøi baùn</t>
  </si>
  <si>
    <t xml:space="preserve"> Phaûi traû daøi haïn noäi boä</t>
  </si>
  <si>
    <t xml:space="preserve"> Phaûi traû daøi haïn khaùc</t>
  </si>
  <si>
    <t xml:space="preserve"> Vay vaø nôï daøi haïn</t>
  </si>
  <si>
    <t xml:space="preserve"> Thueá thu nhaäp hoaõn laïi phaûi traû</t>
  </si>
  <si>
    <t xml:space="preserve"> VOÁN CHUÛ SÔÛ HÖÕU (400=410+420)</t>
  </si>
  <si>
    <t xml:space="preserve"> Voán chuû sôû höõu</t>
  </si>
  <si>
    <t xml:space="preserve"> Voán ñaàu tö cuûa chuû sôû höõu</t>
  </si>
  <si>
    <t xml:space="preserve"> Thaëng dö voán coå phaàn</t>
  </si>
  <si>
    <t xml:space="preserve"> Cheânh leäch ñaùnh giaù laïi taøi saûn</t>
  </si>
  <si>
    <t xml:space="preserve"> Coå phieáu ngaân quyõ</t>
  </si>
  <si>
    <t xml:space="preserve"> Quyõ ñaàu tö phaùt trieån</t>
  </si>
  <si>
    <t xml:space="preserve"> Quyõ döï phoøng taøi chính</t>
  </si>
  <si>
    <t xml:space="preserve"> Quyõ khaùc thuoäc voán chuû sôû höõu</t>
  </si>
  <si>
    <t xml:space="preserve"> Nguoàn kinh phí vaø quyõ khaùc</t>
  </si>
  <si>
    <t xml:space="preserve"> Quyõ khen thöôûng, phuùc lôïi</t>
  </si>
  <si>
    <t xml:space="preserve"> Nguoàn kinh phí</t>
  </si>
  <si>
    <t xml:space="preserve"> Nguoàn kinh phí ñaõ hình thaønh TSCÑ</t>
  </si>
  <si>
    <t xml:space="preserve"> CAÙC KHOAÛN CHI TIEÂU NGOAØI BAÛNG CAÂN ÑOÁI KEÁ TOAÙN</t>
  </si>
  <si>
    <t xml:space="preserve">SOÁ ÑAÀU </t>
  </si>
  <si>
    <t>(50 = 30 + 40)</t>
  </si>
  <si>
    <t xml:space="preserve"> Toång lôïi nhuaän keá toaùn tröôùc thueá</t>
  </si>
  <si>
    <t>(60 = 50 - 51)</t>
  </si>
  <si>
    <t>BAÙO CAÙO KEÁT QUAÛ HOAÏT ÑOÄNG KINH DOANH</t>
  </si>
  <si>
    <t>_ Thueá thu nhaäp doanh nghieäp ñaõ noäp</t>
  </si>
  <si>
    <t xml:space="preserve">3. Tieàn vay ngaén haïn, daøi haïn nhaän ñöôïc </t>
  </si>
  <si>
    <t>4. Tieàn chi traû nôï goác vay</t>
  </si>
  <si>
    <t>5. Tieàn chi traû nôï thueâ taøi chính</t>
  </si>
  <si>
    <t>6. Coå töùc, lôïi nhuaän ñaõ traû cho chuû sôû höõu</t>
  </si>
  <si>
    <t xml:space="preserve">Thuyeát </t>
  </si>
  <si>
    <t>minh</t>
  </si>
  <si>
    <t>Thuyeát</t>
  </si>
  <si>
    <t>Ñôn vò tính : ñoàng</t>
  </si>
  <si>
    <t xml:space="preserve">Caùc khoaûn giaûm tröø </t>
  </si>
  <si>
    <r>
      <t>Trong ñoù:</t>
    </r>
    <r>
      <rPr>
        <sz val="10"/>
        <rFont val="VNI-Times"/>
        <family val="0"/>
      </rPr>
      <t xml:space="preserve"> Chi phí laõi vay</t>
    </r>
  </si>
  <si>
    <t>{30= 20+ (21-22) - (24+25)}</t>
  </si>
  <si>
    <t>Thuyeát 
minh</t>
  </si>
  <si>
    <t>6,7,
8,11</t>
  </si>
  <si>
    <t>Maõ 
soá</t>
  </si>
  <si>
    <t>213</t>
  </si>
  <si>
    <t>Phí, LP vaø caùc khoaûn PN khaùc</t>
  </si>
  <si>
    <t>Laäp bieåu</t>
  </si>
  <si>
    <t>TS thöøa chôø gq</t>
  </si>
  <si>
    <t>COÂNG TY CP KIM KHÍ TP HCM</t>
  </si>
  <si>
    <t>TOÅNG GIAÙM ÑOÁC</t>
  </si>
  <si>
    <t xml:space="preserve">  KEÁ TOAÙN TRÖÔÛNG</t>
  </si>
  <si>
    <t>Toång Giaùm ñoác</t>
  </si>
  <si>
    <t xml:space="preserve">                                                   Toång Giaùm ñoác</t>
  </si>
  <si>
    <t>Quyõ döï phoøng taøi chính</t>
  </si>
  <si>
    <t>2143</t>
  </si>
  <si>
    <t>2141</t>
  </si>
  <si>
    <t>Hao moøn TSCÑ höõu hình</t>
  </si>
  <si>
    <t>Hao moøn TSCÑ voâ  hình</t>
  </si>
  <si>
    <t>Maãu soá B 09 - DN</t>
  </si>
  <si>
    <t>THUYEÁT MINH</t>
  </si>
  <si>
    <t>BAÙO CAÙO TAØI CHÍNH</t>
  </si>
  <si>
    <t>I - Ñaëc ñieåm hoaït ñoäng cuûa doanh nghieäp:</t>
  </si>
  <si>
    <t>II - Nieân ñoä keá toaùn, ñôn vò tieàn teä söû duïng trong keá toaùn :</t>
  </si>
  <si>
    <t>III - Cheá ñoä keá toaùn aùp duïng</t>
  </si>
  <si>
    <t xml:space="preserve">Doanh nghieäp ñaõ tuaân thuû Chuaån möïc keá toaùn vaø cheá ñoä keá toaùn Vieät Nam ñaõ ban haønh ñeán ngaøy </t>
  </si>
  <si>
    <t>ñaùo haïn khoâng quaù 3 thaùng keå töø ngaøy mua, coù khaû naêng chuyeån ñoåi deã daøng thaønh moät löôïng tieàn</t>
  </si>
  <si>
    <t>xaùc ñònh.</t>
  </si>
  <si>
    <t>- Nguyeân taéc vaø phöông phaùp chuyeån ñoåi caùc ñoàng tieàn khaùc ra ñoàng tieàn söû duïng trong keá toaùn:</t>
  </si>
  <si>
    <t xml:space="preserve">Tuaân thuû chuaån möïc soá 10 (ñoaïn 8,10,12): Caùc nghieäp vuï kinh teá phaùt sinh baèng ñoàng tieàn khaùc ñöôïc </t>
  </si>
  <si>
    <t xml:space="preserve">chuyeån ñoåi ra tieàn VNÑ theo tyû giaù bình quaân lieân ngaân haøng do Ngaân haøng Nhaø Nöôùc Vieät Nam </t>
  </si>
  <si>
    <t>coâng boá taïi thôøi ñieåm phaùt sinh.</t>
  </si>
  <si>
    <t>ñöôïc cuûa haøng toàn kho nhoû hôn giaù goác.</t>
  </si>
  <si>
    <t xml:space="preserve"> + Chi phí traû tröôùc</t>
  </si>
  <si>
    <t xml:space="preserve"> + Chi phí khaùc</t>
  </si>
  <si>
    <t>Baùo caùo keát quaû hoaït ñoäng kinh doanh</t>
  </si>
  <si>
    <t>1. Tieàn vaø caùc khoaûn töông ñöông tieàn</t>
  </si>
  <si>
    <t xml:space="preserve"> - Tieàn maët</t>
  </si>
  <si>
    <t xml:space="preserve"> - Tieàn göûi ngaân haøng</t>
  </si>
  <si>
    <t xml:space="preserve"> - Tieàn ñang chuyeån</t>
  </si>
  <si>
    <t xml:space="preserve"> - Caùc khoaûn töông ñöông tieàn</t>
  </si>
  <si>
    <t>Coäng</t>
  </si>
  <si>
    <t xml:space="preserve"> - Haøng mua ñang ñi treân ñöôøng</t>
  </si>
  <si>
    <t xml:space="preserve"> - Coâng cuï, duïng cuï</t>
  </si>
  <si>
    <t xml:space="preserve"> - Chi phí SX, KD dôû dang</t>
  </si>
  <si>
    <t xml:space="preserve"> - Thaønh phaåm</t>
  </si>
  <si>
    <t xml:space="preserve"> - Haøng hoùa</t>
  </si>
  <si>
    <t xml:space="preserve"> - Chi phí mua haøng</t>
  </si>
  <si>
    <t xml:space="preserve"> - Haøng göûi ñi baùn</t>
  </si>
  <si>
    <t xml:space="preserve"> - Döï phoøng giaûm giaù haøng toàn kho</t>
  </si>
  <si>
    <t xml:space="preserve"> - GT thuaàn coù theå thöïc hieän ñöôïc cuûa haøng toàn kho</t>
  </si>
  <si>
    <t>* Giaù trò hoaøn nhaäp döï phoøng giaûm giaù haøng toàn kho trong quyù:</t>
  </si>
  <si>
    <t>* Giaù trò haøng toàn kho duøng ñeå theá chaáp cho caùc khoaûn nôï</t>
  </si>
  <si>
    <t>* Lyù do trích theâm hoaëc hoaøn nhaäp döï phoøng giaûm giaù haøng toàn kho</t>
  </si>
  <si>
    <t>4. Caùc khoaûn thueá phaûi thu:</t>
  </si>
  <si>
    <t>Naêm nay</t>
  </si>
  <si>
    <t>Naêm tröôùc</t>
  </si>
  <si>
    <t xml:space="preserve"> - Thueá GTGT coøn ñöôïc khaáu tröø</t>
  </si>
  <si>
    <t xml:space="preserve"> - Caùc khoaûn thueá noäp thöøa cho Nhaø nöôùc</t>
  </si>
  <si>
    <t xml:space="preserve"> + Thueá thu nhaäp doanh nghieäp</t>
  </si>
  <si>
    <t xml:space="preserve"> + …………………………….</t>
  </si>
  <si>
    <t xml:space="preserve"> - Phaûi thu daøi haïn khaùch haøng</t>
  </si>
  <si>
    <t xml:space="preserve"> - Phaûi thu noäi boä daøi haïn</t>
  </si>
  <si>
    <t xml:space="preserve"> - Döï phoøng phaûi thu daøi haïn khoù ñoøi</t>
  </si>
  <si>
    <t xml:space="preserve"> - Giaù trò thuaàn cuûa nhöõng khoaûn phaûi thu daøi haïn</t>
  </si>
  <si>
    <t xml:space="preserve"> - Chi phí XDCB dôû dang</t>
  </si>
  <si>
    <t>Trong ñoù: Nhöõng coâng trình lôùn:</t>
  </si>
  <si>
    <t xml:space="preserve"> + Döï aùn caét phaù taøu cuõ:</t>
  </si>
  <si>
    <t xml:space="preserve"> + Döï aùn khu SX cheá bieán theùp P7, Q8</t>
  </si>
  <si>
    <t xml:space="preserve"> + CP ñeàn buø moät phaàn khu ñaát Nhaø Beø</t>
  </si>
  <si>
    <t xml:space="preserve"> + Döï aùn maùy naén phaúng </t>
  </si>
  <si>
    <t>10. Taêng, giaûm baát ñoäng saûn ñaàu tö:</t>
  </si>
  <si>
    <t>11. Caùc khoaûn ñaàu tö taøi chính ngaén haïn, daøi haïn:</t>
  </si>
  <si>
    <t>11.1- Ñaàu tö taøi chính ngaén haïn:</t>
  </si>
  <si>
    <t xml:space="preserve"> - Ñaàu tö chöùng khoaùn ngaén haïn</t>
  </si>
  <si>
    <t xml:space="preserve"> - Ñaàu tö ngaén haïn khaùc</t>
  </si>
  <si>
    <t xml:space="preserve"> - Giaù trò thuaàn cuûa ñaàu tö taøi chính ngaén haïn</t>
  </si>
  <si>
    <t>11.2- Ñaàu tö taøi chính daøi haïn:</t>
  </si>
  <si>
    <t xml:space="preserve"> - Ñaàu tö vaøo coâng ty con:</t>
  </si>
  <si>
    <t xml:space="preserve"> - Ñaàu tö vaøo coâng ty lieân keát:</t>
  </si>
  <si>
    <t xml:space="preserve"> - Ñaàu tö vaøo cô sôû kinh doanh ñoàng kieåm soaùt</t>
  </si>
  <si>
    <t xml:space="preserve"> - Ñaàu tö daøi haïn khaùc</t>
  </si>
  <si>
    <t xml:space="preserve"> - Döï phoøng giaûm giaù chöùng khoaùn ñaàu tö daøi haïn</t>
  </si>
  <si>
    <t xml:space="preserve"> - Giaù trò thuaàn cuûa ñaàu tö taøi chính daøi haïn</t>
  </si>
  <si>
    <t xml:space="preserve"> - Vay ngaén haïn</t>
  </si>
  <si>
    <t xml:space="preserve"> - Vay daøi haïn ñeán haïn traû</t>
  </si>
  <si>
    <t xml:space="preserve"> - Nôï thueâ taøi chính ñeán haïn traû</t>
  </si>
  <si>
    <t xml:space="preserve"> - Traùi phieáu phaùt haønh ñeán haïn traû</t>
  </si>
  <si>
    <t>16- Thueá vaø caùc khoaûn phaûi noäp Nhaø nöôùc</t>
  </si>
  <si>
    <t xml:space="preserve"> - Thueá GTGT</t>
  </si>
  <si>
    <t xml:space="preserve"> - Thueá tieâu thuï ñaëc bieät</t>
  </si>
  <si>
    <t xml:space="preserve"> - Thueá xuaát, nhaäp khaåu</t>
  </si>
  <si>
    <t xml:space="preserve"> - Thueá taøi nguyeân</t>
  </si>
  <si>
    <t xml:space="preserve"> - Caùc loaïi thueá, caùc khoaûn phaûi noäp khaùc</t>
  </si>
  <si>
    <t>17- Chi phí phaûi traû</t>
  </si>
  <si>
    <t>18- Caùc khoaûn phaûi traû, phaûi noäp khaùc</t>
  </si>
  <si>
    <t xml:space="preserve"> - Taøi saûn thöøa chôø xöû lyù</t>
  </si>
  <si>
    <t xml:space="preserve"> - BHXH, BHYT, KPCÑ</t>
  </si>
  <si>
    <t xml:space="preserve"> - Baûo hieåm xaõ hoäi</t>
  </si>
  <si>
    <t xml:space="preserve"> - Kinh phí coâng ñoaøn</t>
  </si>
  <si>
    <t xml:space="preserve"> - Caùc khoaûn phaûi traû, phaûi noäp khaùc</t>
  </si>
  <si>
    <t xml:space="preserve">  </t>
  </si>
  <si>
    <t>Voán ñaàu tö 
cuûa chuû sôû höõu</t>
  </si>
  <si>
    <t>Taêng quyù 1 naêm nay</t>
  </si>
  <si>
    <t xml:space="preserve">     + Doanh thu baùn haøng</t>
  </si>
  <si>
    <t xml:space="preserve">     + Doanh thu cung caáp dòch vuï</t>
  </si>
  <si>
    <t xml:space="preserve">     + Chieát khaáu thöông maïi</t>
  </si>
  <si>
    <t xml:space="preserve">     + Giaûm giaù haøng baùn</t>
  </si>
  <si>
    <t xml:space="preserve">     + Haøng baùn bò traû laïi</t>
  </si>
  <si>
    <t xml:space="preserve">     + Thueá GTGT phaûi noäp (PP tröïc tieáp)</t>
  </si>
  <si>
    <t xml:space="preserve">     + Thueá tieâu thuï ñaëc bieät</t>
  </si>
  <si>
    <t xml:space="preserve">     + Thueá xuaát khaåu</t>
  </si>
  <si>
    <t xml:space="preserve"> - Laõi tieàn göûi, tieàn cho vay</t>
  </si>
  <si>
    <t xml:space="preserve"> - Laõi ñaàu tö traùi phieáu, kyø phieáu, tín phieáu</t>
  </si>
  <si>
    <t xml:space="preserve"> - Coå töùc, lôïi nhuaän ñöôïc chia</t>
  </si>
  <si>
    <t xml:space="preserve"> - Laõi baùn haøng traû chaäm</t>
  </si>
  <si>
    <t xml:space="preserve"> - Doanh thu hoaït ñoäng taøi chính khaùc</t>
  </si>
  <si>
    <t>27.1- Chi phí nguyeân lieäu, vaät lieäu</t>
  </si>
  <si>
    <t>27.2 Chi phí nhaân coâng</t>
  </si>
  <si>
    <t>27.3 Chi phí khaáu hao taøi saûn coá ñònh</t>
  </si>
  <si>
    <t>27.4 Chi phí dòch vuï mua ngoaøi</t>
  </si>
  <si>
    <t>27.5- Chi phí khaùc baèng tieàn</t>
  </si>
  <si>
    <t>29- Tieàn vaø caùc khoaûn töông ñöông tieàn cuoái kyø</t>
  </si>
  <si>
    <t>29.1- Caùc giao dòch khoâng baèng tieàn</t>
  </si>
  <si>
    <t>29.2- Mua vaø thanh lyù coâng ty con hoaëc ñôn vò kinh doanh khaùc trong kyø baùo caùo</t>
  </si>
  <si>
    <t>29.3- Caùc khoaûn tieàn vaø töông ñöông tieàn doanh nghieäp naém giöõ nhöng khoâng ñöôïc söû duïng</t>
  </si>
  <si>
    <t xml:space="preserve"> - Caùc khoaûn tieàn nhaän lyù quyõ, kyù cöôïc ngaén haïn, daøi haïn</t>
  </si>
  <si>
    <t xml:space="preserve"> - Kinh phí döï aùn</t>
  </si>
  <si>
    <t>VII - Nhöõng thoâng tin khaùc</t>
  </si>
  <si>
    <t>2- Thoâng tin so saùnh (nhöõng thay ñoåi veà thoâng tin naêm tröôùc)</t>
  </si>
  <si>
    <t>3- Nhöõng thoâng tin khaùc</t>
  </si>
  <si>
    <t xml:space="preserve"> Döï toaùn chi söï nghieäp, döï aùn</t>
  </si>
  <si>
    <t xml:space="preserve"> Voán khaùc cuõa chuû sôû höõu</t>
  </si>
  <si>
    <t xml:space="preserve"> Döï phoøng trôï caáp maát vieäc laøm</t>
  </si>
  <si>
    <t xml:space="preserve"> Döï phoøng phaûi traû daøi haïn</t>
  </si>
  <si>
    <t xml:space="preserve"> Döï phoøng phaûi traû ngaén haïn</t>
  </si>
  <si>
    <t>Voán kinh doanh ôû ñôn vò tröïc thuoäc</t>
  </si>
  <si>
    <t>Thueá GTGT ñöôïc khaáu tröø</t>
  </si>
  <si>
    <t>Thueá vaø caùc khoaûn khaùc phaûi thu Nhaø nöôùc</t>
  </si>
  <si>
    <t>Cuoái kyø</t>
  </si>
  <si>
    <t>Ñaàu naêm</t>
  </si>
  <si>
    <t>2. Tuyeân boá veà vieäc tuaân thuû Chuaån möïc keá toaùn vaø Cheá ñoä keá toaùn Vieät Nam</t>
  </si>
  <si>
    <t xml:space="preserve">Ban haønh theo QÑ soá 15/2006/QÑ-BTC </t>
  </si>
  <si>
    <t>ngaøy 20/03/2006 cuûa Boä Tröôûng Boä Taøi chính</t>
  </si>
  <si>
    <t xml:space="preserve">  Ban haønh theo QÑ soá 15/2006/QÑ-BTC</t>
  </si>
  <si>
    <t>ngaøy 20/03/2006 cuûa Boä tröôûng Boä Taøi chính</t>
  </si>
  <si>
    <t>Ban haønh theo QÑ soá 15/2006/QÑ-BTC</t>
  </si>
  <si>
    <t>V.01</t>
  </si>
  <si>
    <t>V.02</t>
  </si>
  <si>
    <t>V.03</t>
  </si>
  <si>
    <t>V.04</t>
  </si>
  <si>
    <t>V.05</t>
  </si>
  <si>
    <t>V.06</t>
  </si>
  <si>
    <t>V.07</t>
  </si>
  <si>
    <t>V.08</t>
  </si>
  <si>
    <t>Phaûi thu daøi haïn noäi boä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</si>
  <si>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</si>
  <si>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</si>
  <si>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</si>
  <si>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</si>
  <si>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</si>
  <si>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</si>
  <si>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</si>
  <si>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</si>
  <si>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</si>
  <si>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</si>
  <si>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 xml:space="preserve"> Caùc khoaûn phaûi traû, phaûi noäp khaùc ngaén haïn khaùc</t>
  </si>
  <si>
    <t>V.18</t>
  </si>
  <si>
    <t>V.19</t>
  </si>
  <si>
    <t>V.20</t>
  </si>
  <si>
    <t>V.22</t>
  </si>
  <si>
    <t>V.23</t>
  </si>
  <si>
    <t>V.24</t>
  </si>
  <si>
    <t>Chi phí thueá TNDN hieän haønh</t>
  </si>
  <si>
    <t>Chi phí thueá TNDN hoaõn laïi</t>
  </si>
  <si>
    <t>3. Nguyeân taéc ghi nhaän vaø khaáu hao TSCÑ:</t>
  </si>
  <si>
    <t>6. Nguyeân taéc ghi nhaän vaø voán hoùa caùc khoaûn chi phí ñi vay :</t>
  </si>
  <si>
    <t>206/2003/QÑ-BTC ngaøy 12/12/2003 cuûa Boä Taøi chính</t>
  </si>
  <si>
    <t>phí kinh doanh trong kyø phaùt sinh, tröø khi ñöôïc voán hoùa theo chuaån möïc 16: chi phí ñi vay</t>
  </si>
  <si>
    <t>7. Nguyeân taéc ghi nhaän vaø voán hoùa caùc khoaûn chi phí khaùc</t>
  </si>
  <si>
    <t>10. Nguyeân taéc ghi nhaän voán chuû sôû höõu:</t>
  </si>
  <si>
    <t xml:space="preserve">nhuaän töø caùc hoaït ñoäng cuûa doanh nghieäp sau khi tröø chi phí thueá TNDN cuûa naêm nay vaø caùc khoaûn </t>
  </si>
  <si>
    <t>caùc naêm tröôùc</t>
  </si>
  <si>
    <t>11. Nguyeân taéc vaø phöông phaùp ghi nhaän doanh thu:</t>
  </si>
  <si>
    <t>ghi nhaän doanh thu cung caáp dòch vuï quy ñònh taïi chuaån möïc keá toaùn soá 14 "doanh thu vaø thu nhaäp khaùc".</t>
  </si>
  <si>
    <t>keá toaùn doàn tích. Caùc khoaûn nhaän tröôùc cuûa khaùch haøng khoâng ghi nhaän laø doanh thu trong kyø.</t>
  </si>
  <si>
    <t>nhaän doanh thu hoaït ñoäng taøi chính quy ñònh taïi chuaån möïc soá 14 "doanh thu vaø thu nhaäp khaùc"</t>
  </si>
  <si>
    <t>caùo keát quaû hoaït ñoäng kinh doanh laø chi phí taøi chính phaùt sinh trong kyø.</t>
  </si>
  <si>
    <t xml:space="preserve">baùo caùo taøi chính cuûa doanh nghieäp ñaõ ñöôïc trình baøy treân cô sôû tuaân thuû heä thoáng chuaån möïc keá toaùn </t>
  </si>
  <si>
    <t>Vieät Nam do Boä Taøi chính ban haønh.</t>
  </si>
  <si>
    <t>IV - Caùc chính saùch keá toaùn aùp duïng:</t>
  </si>
  <si>
    <t xml:space="preserve">V - Thoâng tin boå sung cho caùc khoaûn muïc trình baøy trong Baûng caân ñoái keá toaùn vaø </t>
  </si>
  <si>
    <t>3. Caùc khoaûn phaûi thu ngaén haïn</t>
  </si>
  <si>
    <t>4. Haøng toàn kho</t>
  </si>
  <si>
    <t>5- Thueá vaø caùc khoaûn phaûi thu Nhaø nöôùc</t>
  </si>
  <si>
    <t>7. Phaûi thu daøi haïn khaùc</t>
  </si>
  <si>
    <t xml:space="preserve"> - Kyù quyõ, kyù cöôïc daøi haïn</t>
  </si>
  <si>
    <t>13. Nguyeân taéc vaø phöông phaùp ghi nhaän chi phí thueá thu nhaäp doanh nghieäp hieän haønh, chi phí</t>
  </si>
  <si>
    <t>11. Chi phí xaây döïng cô baûn dôû dang:</t>
  </si>
  <si>
    <t>14- Chi phí traû tröôùc daøi haïn</t>
  </si>
  <si>
    <t xml:space="preserve"> - Chi phí xaây döïng, söûa chöõa kho</t>
  </si>
  <si>
    <t>15- Vay vaø nôï ngaén haïn</t>
  </si>
  <si>
    <t xml:space="preserve"> - Thueá thu nhaäp caù nhaân</t>
  </si>
  <si>
    <t xml:space="preserve"> - Thueá thu nhaäp doanh nghieäp</t>
  </si>
  <si>
    <t xml:space="preserve"> - Thueá nhaø ñaát vaø tieàn thueâ ñaát</t>
  </si>
  <si>
    <t xml:space="preserve"> - Thueá thu nhaäp caù nhaân taïm noäp</t>
  </si>
  <si>
    <t xml:space="preserve"> - Chi phí phaàn meàm Fast</t>
  </si>
  <si>
    <t xml:space="preserve"> - Chi phí kieåm toaùn </t>
  </si>
  <si>
    <t xml:space="preserve"> - Chi phí ñieän, nöôùc, ñieän thoaïi</t>
  </si>
  <si>
    <t xml:space="preserve"> - Chi phí baùn haøng</t>
  </si>
  <si>
    <t xml:space="preserve"> - Nhaän kyù quyõ, kyù cöôïc daøi haïn</t>
  </si>
  <si>
    <t>19- Phaûi traû daøi haïn khaùc</t>
  </si>
  <si>
    <t>21- Taøi saûn thueá thu nhaäp hoaõn laïi vaø thueá thu nhaäp hoaõn laïi phaûi traû</t>
  </si>
  <si>
    <t>a- Taøi saûn thueá thu nhaäp hoaõn laïi</t>
  </si>
  <si>
    <t>b- Thueá thu nhaäp hoaõn laïi phaûi traû</t>
  </si>
  <si>
    <t xml:space="preserve"> -Taêng voán trong 6 thaùng ñaàu naêm tröôùc</t>
  </si>
  <si>
    <t xml:space="preserve"> - Laõi trong naêm tröôùc</t>
  </si>
  <si>
    <t>Soá dö cuoái naêm tröôùc</t>
  </si>
  <si>
    <t>Thaëng dö voán coå phaàn</t>
  </si>
  <si>
    <t>Voán khaùc cuûa chuû sôû höõu</t>
  </si>
  <si>
    <t>22- Voán chuû sôû höõu</t>
  </si>
  <si>
    <t>a- Baûng ñoái chieáu bieán ñoäng cuûa voán chuû sôû höõu</t>
  </si>
  <si>
    <t>-Taêng voán trong naêm tröôùc</t>
  </si>
  <si>
    <t>-Laõi trong naêm tröôùc</t>
  </si>
  <si>
    <t>-Taêng khaùc</t>
  </si>
  <si>
    <t>-Giaûm voán trong naêm tröôùc</t>
  </si>
  <si>
    <t>-Loã trong naêm tröôùc</t>
  </si>
  <si>
    <t>-Giaûm khaùc</t>
  </si>
  <si>
    <t>Soá dö ñaàu naêm nay</t>
  </si>
  <si>
    <t>Soá dö ñaàu naêm tröôùc</t>
  </si>
  <si>
    <t>b- Chi tieát voán ñaàu tö cuûa chuû sôû höõu:</t>
  </si>
  <si>
    <t xml:space="preserve"> - Voán goùp cuûa Nhaø nöôùc</t>
  </si>
  <si>
    <t xml:space="preserve"> - Voán goùp cuûa caùc ñoái töôïng khaùc</t>
  </si>
  <si>
    <t>ñ- Coå phieáu</t>
  </si>
  <si>
    <t xml:space="preserve"> - Soá löôïng coå phieáu ñang löu haønh</t>
  </si>
  <si>
    <t>+ Coå phieáu phoå thoâng</t>
  </si>
  <si>
    <t>+ Coå phieáu öu ñaõi</t>
  </si>
  <si>
    <t xml:space="preserve"> * Meänh giaù coå phieáu ñang löu haønh:</t>
  </si>
  <si>
    <t>e- Caùc quyõ cuûa doanh nghieäp:</t>
  </si>
  <si>
    <t>- Quyõ ñaàu tö phaùt trieån</t>
  </si>
  <si>
    <t>- Quyõ döï phoøng taøi chính</t>
  </si>
  <si>
    <t>VI- Thoâng tin boå sung cho caùc khoaûn muïc trình baøy trong Baùo caùo keát quaû hoaït ñoäng kinh doanh:</t>
  </si>
  <si>
    <t>(Ñôn vò tính: ñoàng)</t>
  </si>
  <si>
    <t>Trong ñoù</t>
  </si>
  <si>
    <t>25- Toång doanh thu baùn haøng vaø 
cung caáp dòch vuï (Maõ soá 01)</t>
  </si>
  <si>
    <t>26- Caùc khoaûn giaûm tröø doanh thu 
(Maõ soá 02)</t>
  </si>
  <si>
    <t>27- Doanh thu thuaàn veà baùn haøng vaø 
cung caáp dòch vuï (Maõ soá 10)</t>
  </si>
  <si>
    <t>Trong ñoù: + DT thuaàn trao ñoåi haøng hoùa</t>
  </si>
  <si>
    <t xml:space="preserve">             + DT thuaàn trao ñoåi dòch vuï</t>
  </si>
  <si>
    <t xml:space="preserve"> - Giaù voán cuûa haøng hoùa ñaõ baùn</t>
  </si>
  <si>
    <t>29- Doanh thu hoaït doäng taøi chính</t>
  </si>
  <si>
    <t>28- Giaù voán haøng baùn (Maõ soá 11)</t>
  </si>
  <si>
    <t xml:space="preserve"> (Maõ soá 21)</t>
  </si>
  <si>
    <t xml:space="preserve"> - Laõi tieàn vay</t>
  </si>
  <si>
    <t>30- Chi phí taøi chính (Maõ soá 22)</t>
  </si>
  <si>
    <t>33- Chi phí saûn xuaát kinh doanh theo yeáu toá</t>
  </si>
  <si>
    <t>1. Nhöõng khoaûn nôï tieàm taøng, khoaûn cam keát vaø nhöõng thoâng tin taøi chính khaùc</t>
  </si>
  <si>
    <t xml:space="preserve"> - Laõi cheânh leäch tyû giaù</t>
  </si>
  <si>
    <t>142</t>
  </si>
  <si>
    <t>351</t>
  </si>
  <si>
    <t xml:space="preserve"> + Döï aùn kho kín Linh Trung - Thuû Ñöùc</t>
  </si>
  <si>
    <t>Voán ñaàu tö cuûa chuû sôû höõu</t>
  </si>
  <si>
    <t xml:space="preserve"> + Döï aùn cao oác 189 NTMK</t>
  </si>
  <si>
    <t xml:space="preserve"> + Döï aùn cao oác 193 Ñinh Tieân Hoaøng</t>
  </si>
  <si>
    <t>33311</t>
  </si>
  <si>
    <t>Thueá  thu nhaäp caù nhaân</t>
  </si>
  <si>
    <t xml:space="preserve">ñieàu chænh do aùp duïng hoài toá thay ñoåi chính saùch keá toaùn vaø ñieàu chænh hoài toá sai soùt troïng yeáu cuûa </t>
  </si>
  <si>
    <t xml:space="preserve">kieän ghi nhaän doanh thu quy ñònh taïi chuaån möïc keá toaùn soá 14 "doanh thu vaø thu nhaäp khaùc". Doanh thu </t>
  </si>
  <si>
    <t xml:space="preserve">baùn haøng ñöôïc xaùc ñònh theo giaù trò hôïp lyù cuûa caùc khoaûn tieàn ñaõ thu hoaëc seõ thu ñöôïc theo nguyeân taéc </t>
  </si>
  <si>
    <t>Lôïi nhuaän chöa phaân phoái</t>
  </si>
  <si>
    <t xml:space="preserve"> - Saûn phaåm dôû dang</t>
  </si>
  <si>
    <t xml:space="preserve"> - Chi phí söûa chöõa xe naâng (TÑöùc)</t>
  </si>
  <si>
    <t xml:space="preserve"> - Nguyeân, nhieân, vaät lieäu, phuï tuøng</t>
  </si>
  <si>
    <t xml:space="preserve"> + Döï aùn kho Phuù Thuaän - Quaän 7</t>
  </si>
  <si>
    <t>Luõy keá töø ñaàu naêm 
ñeán cuoái quyù naøy</t>
  </si>
  <si>
    <t xml:space="preserve"> Lôïi nhuaän sau thueá TNDN</t>
  </si>
  <si>
    <t>Laõi cô baûn treân CP (ñoàng/CP)</t>
  </si>
  <si>
    <t xml:space="preserve"> Doanh thu thuaàn veà baùn haøng vaø </t>
  </si>
  <si>
    <t>cung caáp dòch vuï (10=01-03)</t>
  </si>
  <si>
    <t>Doanh thu baùn haøng vaø CCDVï</t>
  </si>
  <si>
    <t xml:space="preserve"> Lôïi nhuaän goäp veà baùn haøng vaø </t>
  </si>
  <si>
    <t>cung caáp dòch vuï (20=10-11)</t>
  </si>
  <si>
    <t>Bieåu soá B 02a - DN</t>
  </si>
  <si>
    <t>COÂNG TY CP KIM KHÍ TP HOÀ CHÍ MINH</t>
  </si>
  <si>
    <t>BAÙO CAÙO TAØI CHÍNH TOÙM TAÉT</t>
  </si>
  <si>
    <t>I. BAÛNG CAÂN ÑOÁI KEÁ TOAÙN</t>
  </si>
  <si>
    <t>STT</t>
  </si>
  <si>
    <t>Noäi dung</t>
  </si>
  <si>
    <t>I</t>
  </si>
  <si>
    <t xml:space="preserve">Taøi saûn ngaén haïn </t>
  </si>
  <si>
    <t>Caùc khoaûn phaûi thu ngaén haïn</t>
  </si>
  <si>
    <t>Taøi saûn daøi haïn</t>
  </si>
  <si>
    <t xml:space="preserve"> - TSCÑ  höõu hình</t>
  </si>
  <si>
    <t xml:space="preserve"> - TSCÑ voâ hình</t>
  </si>
  <si>
    <t xml:space="preserve"> - TSCÑ  thueâ Taøi chính</t>
  </si>
  <si>
    <t xml:space="preserve"> - Chi phí xaây döïng cô baûn dôû dang</t>
  </si>
  <si>
    <t>III</t>
  </si>
  <si>
    <t>TOÅNG COÄNG TAØI SAÛN</t>
  </si>
  <si>
    <t>IV</t>
  </si>
  <si>
    <t>Nôï phaûi traû</t>
  </si>
  <si>
    <t>Nôï ngaén haïn</t>
  </si>
  <si>
    <t>V</t>
  </si>
  <si>
    <t xml:space="preserve"> - Voán ñaàu tö cuûa chuû sôû höõu</t>
  </si>
  <si>
    <t xml:space="preserve"> - Thaëng dö voán coå phaàn</t>
  </si>
  <si>
    <t xml:space="preserve"> </t>
  </si>
  <si>
    <t xml:space="preserve"> - Coå phieáu quyõ</t>
  </si>
  <si>
    <t xml:space="preserve"> - Cheânh leäch ñaùnh giaù laïi taøi saûn</t>
  </si>
  <si>
    <t xml:space="preserve"> - Cheânh leäch tyû giaù hoái ñoaùi</t>
  </si>
  <si>
    <t xml:space="preserve"> - Caùc quyõ</t>
  </si>
  <si>
    <t xml:space="preserve"> - Lôïi nhuaän sau thueá chöa phaân phoái</t>
  </si>
  <si>
    <t xml:space="preserve"> - Nguoàn voán ñaàu tö XDCB</t>
  </si>
  <si>
    <t xml:space="preserve"> - Quyõ khen thöôûng, phuùc lôïi</t>
  </si>
  <si>
    <t xml:space="preserve"> - Nguoàn kinh phí</t>
  </si>
  <si>
    <t xml:space="preserve"> - Nguoàn kinh phí ñaõ hình thaønh TSCÑ</t>
  </si>
  <si>
    <t>VI</t>
  </si>
  <si>
    <t>TOÅNG COÄNG NGUOÀN VOÁN</t>
  </si>
  <si>
    <t>II. KEÁT QUAÛ HOAÏT ÑOÄNG KINH DOANH</t>
  </si>
  <si>
    <t>Chæ tieâu</t>
  </si>
  <si>
    <t xml:space="preserve">Luõy keá </t>
  </si>
  <si>
    <t xml:space="preserve"> Doanh thu baùn haøng vaø cung caáp dòch vuï</t>
  </si>
  <si>
    <t xml:space="preserve"> Caùc khoaûn giaûm tröø doanh thu</t>
  </si>
  <si>
    <t xml:space="preserve"> Doanh thu thuaàn veà baùn haøng vaø cung caáp dòch vuï </t>
  </si>
  <si>
    <t xml:space="preserve"> Lôïi nhuaän goäp veà baùn haøng vaø cung caáp dòch vuï</t>
  </si>
  <si>
    <t xml:space="preserve"> Doanh thu hoaït ñoäng taøi chính</t>
  </si>
  <si>
    <t xml:space="preserve"> Chi phí taøi chính</t>
  </si>
  <si>
    <t xml:space="preserve"> Lôïi nhuaän thuaàn töø hoaït ñoäng kinh doanh </t>
  </si>
  <si>
    <t xml:space="preserve"> Thu nhaäp khaùc</t>
  </si>
  <si>
    <t xml:space="preserve"> Chi phí khaùc</t>
  </si>
  <si>
    <t xml:space="preserve"> Lôïi nhuaän khaùc </t>
  </si>
  <si>
    <t xml:space="preserve"> Thueá thu nhaäp doanh nghieäp</t>
  </si>
  <si>
    <t xml:space="preserve"> Lôïi nhuaän sau thueá thu nhaäp doanh nghieäp</t>
  </si>
  <si>
    <t xml:space="preserve"> Laõi cô baûn treân coå phieáu </t>
  </si>
  <si>
    <t xml:space="preserve"> Coå töùc treân moãi coå phieáu</t>
  </si>
  <si>
    <t xml:space="preserve"> - Laõi nhaän tieàn kyù quyõ</t>
  </si>
  <si>
    <t>2281</t>
  </si>
  <si>
    <t>Chieát khaáu thöông maïi</t>
  </si>
  <si>
    <t xml:space="preserve">            Maãu soá B 01 - DN</t>
  </si>
  <si>
    <t>Maãu soá B 03-DN</t>
  </si>
  <si>
    <t xml:space="preserve"> - Chi phí kho Vónh Loäc (gas, oxy)</t>
  </si>
  <si>
    <t xml:space="preserve"> - Chi phí thueâ kho, vaän chuyeån, boác xeáp, phí caûng</t>
  </si>
  <si>
    <t xml:space="preserve"> - Chi phí toång keát, ñaïi hoäi coå ñoâng</t>
  </si>
  <si>
    <t xml:space="preserve"> - Laõi vay ngaân haøng</t>
  </si>
  <si>
    <t xml:space="preserve"> - Laõi kyù quyõ</t>
  </si>
  <si>
    <t xml:space="preserve"> - Kinh phí hieäp hoäi theùp</t>
  </si>
  <si>
    <t xml:space="preserve"> - Chi phí khaùc</t>
  </si>
  <si>
    <t>-Taêng voán trong naêm naøy</t>
  </si>
  <si>
    <t>-Laõi trong naêm naøy</t>
  </si>
  <si>
    <t>-Giaûm voán trong naêm naøy</t>
  </si>
  <si>
    <t>-Loã trong naêm naøy</t>
  </si>
  <si>
    <t>Soá dö cuoái naêm naøy</t>
  </si>
  <si>
    <t xml:space="preserve"> - Thueá GTGT haøng nhaäp khaåu ñöôïc hoaøn laïi</t>
  </si>
  <si>
    <t xml:space="preserve"> - Laõi kyù quyõ khaùch haøng</t>
  </si>
  <si>
    <t xml:space="preserve"> - Chi phí tö vaán phaùt haønh coå phieáu</t>
  </si>
  <si>
    <t xml:space="preserve"> - Chi phí gia coâng (thueâ ngoaøi)</t>
  </si>
  <si>
    <t xml:space="preserve">6 - Taøi saûn ngaén haïn khaùc </t>
  </si>
  <si>
    <t xml:space="preserve"> - Taøi saûn thieáu chôø xöû lyù</t>
  </si>
  <si>
    <t xml:space="preserve"> - Kyù quyõ, kyù cöôïc ngaén haïn</t>
  </si>
  <si>
    <t xml:space="preserve"> - Phaûi thu khaùc</t>
  </si>
  <si>
    <t xml:space="preserve"> - Taïm öùng</t>
  </si>
  <si>
    <t>Kì tröôùc</t>
  </si>
  <si>
    <t xml:space="preserve"> Kì naøy</t>
  </si>
  <si>
    <t>ñoái vôùi coâng ty coå phaàn trong nhöõng naêm ñaàu hoaït ñoäng</t>
  </si>
  <si>
    <t>Soá dö 01/01/2008</t>
  </si>
  <si>
    <t>KEÁ TOAÙN TRÖÔÛNG</t>
  </si>
  <si>
    <t xml:space="preserve"> + Heä thoáng caåu truïc xöôûng Vónh Loäc</t>
  </si>
  <si>
    <t xml:space="preserve"> - Chi phí thueâ baûo veä kho Bình Taân</t>
  </si>
  <si>
    <t>Kyø naøy</t>
  </si>
  <si>
    <t>Kyø naøy naêm tröôùc</t>
  </si>
  <si>
    <t>31- Chi phí thueá TNDN hieän haønh (Maõ soá 51)</t>
  </si>
  <si>
    <t xml:space="preserve"> - Toång chi phí thueá TNDN hieän haønh</t>
  </si>
  <si>
    <t>229</t>
  </si>
  <si>
    <t>Dùöï phoøng giaûm giaù ñaàu tö daøi haïn</t>
  </si>
  <si>
    <t>TP Hoà Chí Minh, ngaøy 16 thaùng 07 naêm 2008</t>
  </si>
  <si>
    <t>Taïi ngaøy 30 thaùng 06 naêm 2008</t>
  </si>
  <si>
    <t>COÂNG TY CP KIM KHÍ TP.HCM</t>
  </si>
  <si>
    <t>Quyù 2  naêm 2008</t>
  </si>
  <si>
    <t>Quyù 2/2008</t>
  </si>
  <si>
    <t>Laäp ngaøy 17 thaùng 07 naêm 2008</t>
  </si>
  <si>
    <t>TP Hoà Chí Minh, ngaøy 17/07/2008</t>
  </si>
  <si>
    <t xml:space="preserve"> Laäp ngaøy 17 thaùng 07 naêm 2008</t>
  </si>
  <si>
    <t>30/06/2008</t>
  </si>
  <si>
    <r>
      <t xml:space="preserve">1. Hình thöùc sôû höõu voán </t>
    </r>
    <r>
      <rPr>
        <sz val="12"/>
        <rFont val="VNI-Times"/>
        <family val="0"/>
      </rPr>
      <t>: Coâng ty coå phaàn (Nhaø nöôùc giöõ coå phaàn chi phoái)</t>
    </r>
  </si>
  <si>
    <r>
      <t xml:space="preserve">2. Lónh vöïc kinh doanh </t>
    </r>
    <r>
      <rPr>
        <sz val="12"/>
        <rFont val="VNI-Times"/>
        <family val="0"/>
      </rPr>
      <t xml:space="preserve"> : Baùn buoân, baùn leû, dòch vuï caùc maët haøng KK, VTTL, PL.</t>
    </r>
  </si>
  <si>
    <r>
      <t xml:space="preserve">3. Ngaønh ngheà kinh doanh </t>
    </r>
    <r>
      <rPr>
        <sz val="12"/>
        <rFont val="VNI-Times"/>
        <family val="0"/>
      </rPr>
      <t xml:space="preserve"> : kim khí, vaät tö thöù lieäu, pheá lieäu, maùy moùc thieát bò..vv…</t>
    </r>
  </si>
  <si>
    <r>
      <t>1. Nieân ñoä keá toaùn</t>
    </r>
    <r>
      <rPr>
        <sz val="12"/>
        <rFont val="VNI-Times"/>
        <family val="0"/>
      </rPr>
      <t xml:space="preserve"> : baét ñaàu</t>
    </r>
    <r>
      <rPr>
        <i/>
        <sz val="12"/>
        <rFont val="VNI-Times"/>
        <family val="0"/>
      </rPr>
      <t xml:space="preserve"> 01/01/2008</t>
    </r>
    <r>
      <rPr>
        <sz val="12"/>
        <rFont val="VNI-Times"/>
        <family val="0"/>
      </rPr>
      <t xml:space="preserve"> keát thuùc </t>
    </r>
    <r>
      <rPr>
        <i/>
        <sz val="12"/>
        <rFont val="VNI-Times"/>
        <family val="0"/>
      </rPr>
      <t>30/06/2008</t>
    </r>
  </si>
  <si>
    <r>
      <t>2. Ñôn vò tieàn teä söû duïng trong keá toaùn</t>
    </r>
    <r>
      <rPr>
        <sz val="12"/>
        <rFont val="VNI-Times"/>
        <family val="0"/>
      </rPr>
      <t xml:space="preserve"> laø tieàn ñoàng Vieät Nam. </t>
    </r>
  </si>
  <si>
    <r>
      <t xml:space="preserve">1. Cheá ñoä keá toaùn aùp duïng: </t>
    </r>
    <r>
      <rPr>
        <sz val="12"/>
        <rFont val="VNI-Times"/>
        <family val="0"/>
      </rPr>
      <t>theo Quyeát ñònh soá 15/2006/QÑ-BTC ngaøy 20/03/2006 cuûa Boä Taøi chính</t>
    </r>
  </si>
  <si>
    <r>
      <t>3. Hình thöùc keá toaùn aùp duïng :</t>
    </r>
    <r>
      <rPr>
        <sz val="12"/>
        <rFont val="VNI-Times"/>
        <family val="0"/>
      </rPr>
      <t xml:space="preserve"> Nhaät kyù chung</t>
    </r>
  </si>
  <si>
    <r>
      <t xml:space="preserve">1. Nguyeân taéc xaùc ñònh caùc khoaûn tieàn: </t>
    </r>
    <r>
      <rPr>
        <sz val="12"/>
        <rFont val="VNI-Times"/>
        <family val="0"/>
      </rPr>
      <t>tieàn maët, tieàn göûi ngaân haøng, tieàn ñang chuyeån goàm:</t>
    </r>
  </si>
  <si>
    <r>
      <t xml:space="preserve">- Nguyeân taéc xaùc ñònh caùc khoaûn töông ñöông tieàn: </t>
    </r>
    <r>
      <rPr>
        <i/>
        <sz val="12"/>
        <rFont val="VNI-Times"/>
        <family val="0"/>
      </rPr>
      <t xml:space="preserve">caùc khoaûn ñaàu tö ngaén haïn coù thôøi haïn thu hoài hoaëc </t>
    </r>
  </si>
  <si>
    <r>
      <t xml:space="preserve">2. Nguyeân taéc ghi nhaän haøng toàn kho : </t>
    </r>
    <r>
      <rPr>
        <sz val="12"/>
        <rFont val="VNI-Times"/>
        <family val="0"/>
      </rPr>
      <t>theo chuaån möïc soá 02</t>
    </r>
  </si>
  <si>
    <r>
      <t xml:space="preserve"> - Nguyeân taéc ghi nhaän haøng toàn kho:</t>
    </r>
    <r>
      <rPr>
        <i/>
        <sz val="12"/>
        <rFont val="VNI-Times"/>
        <family val="0"/>
      </rPr>
      <t xml:space="preserve"> nguyeân taéc giaù goác</t>
    </r>
  </si>
  <si>
    <r>
      <t xml:space="preserve"> - Phöông phaùp xaùc ñònh giaù trò haøng toàn kho cuoái kyø : </t>
    </r>
    <r>
      <rPr>
        <i/>
        <sz val="12"/>
        <rFont val="VNI-Times"/>
        <family val="0"/>
      </rPr>
      <t>Theo phöông phaùp nhaäp tröôùc xuaát tröôùc</t>
    </r>
  </si>
  <si>
    <r>
      <t xml:space="preserve"> - Phöông phaùp haïch toaùn haøng toàn kho :  </t>
    </r>
    <r>
      <rPr>
        <i/>
        <sz val="12"/>
        <rFont val="VNI-Times"/>
        <family val="0"/>
      </rPr>
      <t>Theo phöông phaùp keâ khai thöôøng xuyeân</t>
    </r>
  </si>
  <si>
    <r>
      <t xml:space="preserve"> - Laäp döï phoøng giaûm giaù haøng toàn kho : </t>
    </r>
    <r>
      <rPr>
        <i/>
        <sz val="12"/>
        <rFont val="VNI-Times"/>
        <family val="0"/>
      </rPr>
      <t xml:space="preserve">theo nguyeân taéc taøi saûn khi giaù trò thuaàn coù theå thöïc hieän </t>
    </r>
  </si>
  <si>
    <r>
      <t xml:space="preserve"> - Nguyeân taéc ghi nhaän TSCÑ höõu hình, TSCÑ voâ hình: </t>
    </r>
    <r>
      <rPr>
        <i/>
        <sz val="12"/>
        <rFont val="VNI-Times"/>
        <family val="0"/>
      </rPr>
      <t>theo nguyeân taéc giaù goác</t>
    </r>
  </si>
  <si>
    <r>
      <t xml:space="preserve"> - Phöông phaùp khaáu hao TSCÑ höõu hình, TSCÑ voâ hình:</t>
    </r>
    <r>
      <rPr>
        <i/>
        <sz val="12"/>
        <rFont val="VNI-Times"/>
        <family val="0"/>
      </rPr>
      <t xml:space="preserve"> khaáu hao ñöôøng thaúng quy ñònh taïi QÑ </t>
    </r>
  </si>
  <si>
    <r>
      <t xml:space="preserve"> - Nguyeân taéc ghi nhaän vaø voán hoùa caùc khoaûn chi phí ñi vay:</t>
    </r>
    <r>
      <rPr>
        <i/>
        <sz val="12"/>
        <rFont val="VNI-Times"/>
        <family val="0"/>
      </rPr>
      <t xml:space="preserve"> chi phí ñi vay ñöôïc ghi nhaän vaøo chi </t>
    </r>
  </si>
  <si>
    <r>
      <t xml:space="preserve"> - Phöông phaùp phaân boå chi phí traû tröôùc:</t>
    </r>
    <r>
      <rPr>
        <i/>
        <sz val="12"/>
        <rFont val="VNI-Times"/>
        <family val="0"/>
      </rPr>
      <t xml:space="preserve"> phaân boå theo tieâu thöùc thôøi gian vaø phöông phaùp ñöôøng thaúng</t>
    </r>
  </si>
  <si>
    <r>
      <t>- Voán ñaàu tö cuûa chuû sôû höõu:</t>
    </r>
    <r>
      <rPr>
        <i/>
        <sz val="12"/>
        <rFont val="VNI-Times"/>
        <family val="0"/>
      </rPr>
      <t xml:space="preserve"> ñöôïc ghi nhaän theo soá voán thöïc goùp cuûa chuû sôû höõu</t>
    </r>
  </si>
  <si>
    <r>
      <t xml:space="preserve"> - Doanh thu baùn haøng: </t>
    </r>
    <r>
      <rPr>
        <i/>
        <sz val="12"/>
        <rFont val="VNI-Times"/>
        <family val="0"/>
      </rPr>
      <t xml:space="preserve">Vieäc ghi nhaän doanh thu baùn haøng cuûa doanh nghieäp ñaõ tuaân thuû ñaày ñuû 5 ñieàu </t>
    </r>
  </si>
  <si>
    <r>
      <t xml:space="preserve"> - Doanh thu cung caáp dòch vuï: </t>
    </r>
    <r>
      <rPr>
        <i/>
        <sz val="12"/>
        <rFont val="VNI-Times"/>
        <family val="0"/>
      </rPr>
      <t xml:space="preserve">Vieäc ghi nhaän doanh thu cung caáp dòch vuï ñaõ tuaân thuû ñaày ñuû 4 ñieàu kieän </t>
    </r>
  </si>
  <si>
    <r>
      <t xml:space="preserve"> - Doanh thu hoaït ñoäng taøi chính: </t>
    </r>
    <r>
      <rPr>
        <i/>
        <sz val="12"/>
        <rFont val="VNI-Times"/>
        <family val="0"/>
      </rPr>
      <t xml:space="preserve">Vieäc ghi nhaän doanh thu taøi chính ñaõ tuaân thuû ñaày ñuû 2 ñieàu kieän ghi </t>
    </r>
  </si>
  <si>
    <r>
      <t>12. Nguyeân taéc vaø phöông phaùp ghi nhaän chi phí taøi chính:</t>
    </r>
    <r>
      <rPr>
        <i/>
        <sz val="12"/>
        <rFont val="VNI-Times"/>
        <family val="0"/>
      </rPr>
      <t xml:space="preserve"> Chi phí taøi chính ñöôc ghi nhaän trong Baùo </t>
    </r>
  </si>
  <si>
    <r>
      <t xml:space="preserve">thueá thu nhaäp hoaõn laïi: </t>
    </r>
    <r>
      <rPr>
        <i/>
        <sz val="12"/>
        <rFont val="VNI-Times"/>
        <family val="0"/>
      </rPr>
      <t>Coâng ty ñöôïc giaûm 50% thueá TNDN trong naêm 2008 do chính saùch öu ñaõi thueá</t>
    </r>
  </si>
  <si>
    <r>
      <t xml:space="preserve">15. Caùc nguyeân taéc vaø phöông phaùp keá toaùn khaùc: </t>
    </r>
    <r>
      <rPr>
        <i/>
        <sz val="12"/>
        <rFont val="VNI-Times"/>
        <family val="0"/>
      </rPr>
      <t xml:space="preserve">vôùi muïc ñích giuùp cho ngöôøi söû duïng hieåu ñöôïc laø </t>
    </r>
  </si>
  <si>
    <t xml:space="preserve">                          BAÛNG CAÂN ÑOÁI TAØI KHOAÛN  06 THAÙNG  NAÊM 2008  TOAØN COÂNG TY</t>
  </si>
  <si>
    <t xml:space="preserve"> + Döï aùn nhaø xöôõng kho Linh Trung</t>
  </si>
  <si>
    <t>06 thaùng naêm 2008</t>
  </si>
  <si>
    <t xml:space="preserve"> - Laõi chaäm traû</t>
  </si>
  <si>
    <t xml:space="preserve"> - Loã cheänh leäch tyû giaù</t>
  </si>
  <si>
    <t xml:space="preserve"> - Loã khaùc</t>
  </si>
  <si>
    <t>Laäp, ngaøy 18 thaùng 07 naêm 2008</t>
  </si>
  <si>
    <t>b-Chi tieát goùp voán ñaàu tö cuûa chuû sôû höõu</t>
  </si>
  <si>
    <t>- Voán goùp cuûa Nhaø nöôùc</t>
  </si>
  <si>
    <t>- Voán goùp cuûa caùc ñoái töôïng khaùc</t>
  </si>
  <si>
    <t>* Giaù trò traùi phieáu ñaõ chuyeån ñoåi thaønh coå phieáu trong naêm</t>
  </si>
  <si>
    <t>* Soá löôïng coå phieáu quyõ:</t>
  </si>
  <si>
    <t>vaø phaân phoái coå töùc, chia lôïi nhuaän</t>
  </si>
  <si>
    <t>- Voán ñaàu tö cuûa chuû sôû höõu</t>
  </si>
  <si>
    <t>- Coå töùc, lôïi nhuaän ñaõ chia</t>
  </si>
  <si>
    <t xml:space="preserve">  + Voán goùp ñaàu naêm</t>
  </si>
  <si>
    <t xml:space="preserve">  + Voán goùp taêng trong naêm</t>
  </si>
  <si>
    <t xml:space="preserve">  + Voán goùp giaûm trong naêm</t>
  </si>
  <si>
    <t xml:space="preserve">  + Voán goùp cuoái naêm</t>
  </si>
  <si>
    <t xml:space="preserve">c-Caùc giao dòch veà voán vôùi caùc chuû sôû höõu </t>
  </si>
  <si>
    <t>d-Coå töùc</t>
  </si>
  <si>
    <t xml:space="preserve">  + Coå töùc ñaõ coâng boá treân coå phieáu öu ñaõi:</t>
  </si>
  <si>
    <t>- Coå töùc cuûa coå phieáu öu ñaõi ñaõ luõy keá chöa ñöôïc ghi nhaän</t>
  </si>
  <si>
    <t>ñ-Coå phieáu</t>
  </si>
  <si>
    <t>- Soá löôïng coå phieáu ñaêng kyù phaùt haønh</t>
  </si>
  <si>
    <t>- Soá löôïng coå phieáu ñaõ baùn ra coâng chuùng</t>
  </si>
  <si>
    <t xml:space="preserve">  + Coå phieáu phoå thoâng</t>
  </si>
  <si>
    <t xml:space="preserve">  + Coå phieáu öu ñaõi</t>
  </si>
  <si>
    <t>- Soá löôïng coå phieáu ñöôïc mua laïi</t>
  </si>
  <si>
    <t>- Soá löôïng coå phieáu ñang löu haønh</t>
  </si>
  <si>
    <t>* Meänh giaù coå phieáu ñang löu haønh</t>
  </si>
  <si>
    <r>
      <t>- Lôïi nhuaän chöa phaân phoái:</t>
    </r>
    <r>
      <rPr>
        <i/>
        <sz val="12"/>
        <rFont val="VNI-Times"/>
        <family val="0"/>
      </rPr>
      <t xml:space="preserve"> lôïi nhuaän sau thueá chöa phaân phoái phaûn aùnh treân Baûng CÑKT laø soá lôïi </t>
    </r>
  </si>
  <si>
    <t xml:space="preserve"> + Cuïm ruøa kho Vónh Loäc</t>
  </si>
  <si>
    <t xml:space="preserve">  + Coå töùc ñaõ coâng boá treân coå phieáu phoå thoâng (12%)</t>
  </si>
  <si>
    <t>10.000 ñoàng</t>
  </si>
  <si>
    <t>Soá dö 30/06/2008</t>
  </si>
  <si>
    <t>06 thaùng Naêm 2008</t>
  </si>
  <si>
    <t>- Coå töùc ñaõ coâng boá sau ngaøy keát thuùc kyø keá toaùn :</t>
  </si>
  <si>
    <t xml:space="preserve"> - Chi phí döï phoøng giaûm giaù ñaàu tö taøi chính</t>
  </si>
  <si>
    <t>6 thaùng ñaàu naêm 2008</t>
  </si>
  <si>
    <t xml:space="preserve">       Laäp, ngaøy 19 thaùng 7 naêm 2008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</si>
</sst>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_(* #,##0.0_);_(* \(#,##0.0\);_(* &quot;-&quot;??_);_(@_)"/>
    <numFmt numFmtId="197" formatCode="_(* #,##0_);_(* \(#,##0\);_(* &quot;-&quot;??_);_(@_)"/>
    <numFmt numFmtId="198" formatCode="#,##0_);[Red]\(#,##0\);"/>
    <numFmt numFmtId="199" formatCode="00"/>
    <numFmt numFmtId="200" formatCode="0\1"/>
    <numFmt numFmtId="201" formatCode="#,##0.0"/>
    <numFmt numFmtId="202" formatCode="#,##0.000"/>
    <numFmt numFmtId="203" formatCode="#,##0.0000"/>
    <numFmt numFmtId="204" formatCode="#,##0_);\(#,##0\);"/>
    <numFmt numFmtId="205" formatCode="\ ###\ ###\ ###\ ###"/>
    <numFmt numFmtId="206" formatCode="\ ##\ ###\ ###.##"/>
    <numFmt numFmtId="207" formatCode="0.0%"/>
    <numFmt numFmtId="208" formatCode="_(* #,##0.0_);_(* \(#,##0.0\);_(* &quot;-&quot;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6"/>
      <name val="VNI-Times"/>
      <family val="0"/>
    </font>
    <font>
      <b/>
      <sz val="14"/>
      <name val="VNI-Times"/>
      <family val="0"/>
    </font>
    <font>
      <b/>
      <sz val="10.5"/>
      <name val="VNI-Times"/>
      <family val="0"/>
    </font>
    <font>
      <b/>
      <sz val="10.5"/>
      <name val="Arial"/>
      <family val="0"/>
    </font>
    <font>
      <sz val="10.5"/>
      <name val="VNI-Times"/>
      <family val="0"/>
    </font>
    <font>
      <sz val="10.5"/>
      <name val="Arial"/>
      <family val="0"/>
    </font>
    <font>
      <b/>
      <sz val="10.5"/>
      <color indexed="8"/>
      <name val="Arial"/>
      <family val="2"/>
    </font>
    <font>
      <sz val="10"/>
      <color indexed="14"/>
      <name val="VNI-Times"/>
      <family val="0"/>
    </font>
    <font>
      <sz val="10.5"/>
      <color indexed="10"/>
      <name val="Arial"/>
      <family val="2"/>
    </font>
    <font>
      <sz val="14"/>
      <name val="VNI-Slogan"/>
      <family val="0"/>
    </font>
    <font>
      <sz val="12"/>
      <name val="VNI-Times"/>
      <family val="0"/>
    </font>
    <font>
      <b/>
      <sz val="12"/>
      <name val="VNI-Times"/>
      <family val="0"/>
    </font>
    <font>
      <b/>
      <i/>
      <sz val="10.5"/>
      <color indexed="16"/>
      <name val="Arial"/>
      <family val="2"/>
    </font>
    <font>
      <b/>
      <sz val="11"/>
      <color indexed="8"/>
      <name val="VNI-Times"/>
      <family val="0"/>
    </font>
    <font>
      <b/>
      <sz val="18"/>
      <name val="VNI-Times"/>
      <family val="0"/>
    </font>
    <font>
      <b/>
      <u val="single"/>
      <sz val="10"/>
      <name val="VNI-Times"/>
      <family val="0"/>
    </font>
    <font>
      <b/>
      <sz val="8"/>
      <name val="VNI-Times"/>
      <family val="0"/>
    </font>
    <font>
      <sz val="8"/>
      <name val="VNI-Times"/>
      <family val="0"/>
    </font>
    <font>
      <b/>
      <i/>
      <sz val="8"/>
      <name val="VNI-Times"/>
      <family val="0"/>
    </font>
    <font>
      <i/>
      <sz val="8"/>
      <name val="Arial"/>
      <family val="0"/>
    </font>
    <font>
      <i/>
      <sz val="8"/>
      <name val="VNI-Times"/>
      <family val="0"/>
    </font>
    <font>
      <sz val="8"/>
      <name val="Arial"/>
      <family val="2"/>
    </font>
    <font>
      <b/>
      <sz val="12"/>
      <name val="VNI-Helve"/>
      <family val="0"/>
    </font>
    <font>
      <b/>
      <sz val="20"/>
      <name val="VNI-Helve"/>
      <family val="0"/>
    </font>
    <font>
      <sz val="14"/>
      <name val="VNI-Times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name val="VNI-Dur"/>
      <family val="0"/>
    </font>
    <font>
      <b/>
      <i/>
      <sz val="11"/>
      <name val="VNI-Times"/>
      <family val="0"/>
    </font>
    <font>
      <b/>
      <i/>
      <u val="single"/>
      <sz val="11"/>
      <name val="VNI-Times"/>
      <family val="0"/>
    </font>
    <font>
      <i/>
      <sz val="11"/>
      <name val="VNI-Times"/>
      <family val="0"/>
    </font>
    <font>
      <i/>
      <sz val="10"/>
      <name val="VNI-Times"/>
      <family val="0"/>
    </font>
    <font>
      <b/>
      <i/>
      <sz val="14"/>
      <name val="VNI-Times"/>
      <family val="0"/>
    </font>
    <font>
      <sz val="10.5"/>
      <color indexed="8"/>
      <name val="Arial"/>
      <family val="0"/>
    </font>
    <font>
      <b/>
      <sz val="10"/>
      <color indexed="10"/>
      <name val="VNI-Times"/>
      <family val="0"/>
    </font>
    <font>
      <sz val="12"/>
      <color indexed="10"/>
      <name val="VNI-Times"/>
      <family val="0"/>
    </font>
    <font>
      <b/>
      <u val="single"/>
      <sz val="12"/>
      <name val="VNI-Times"/>
      <family val="0"/>
    </font>
    <font>
      <b/>
      <i/>
      <sz val="13"/>
      <name val="VNI-Times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2"/>
    </font>
    <font>
      <u val="single"/>
      <sz val="11"/>
      <name val="VNI-Times"/>
      <family val="0"/>
    </font>
    <font>
      <b/>
      <i/>
      <sz val="10"/>
      <name val="VNI-Times"/>
      <family val="0"/>
    </font>
    <font>
      <b/>
      <i/>
      <sz val="8"/>
      <name val="VNI-Bodon-Poster"/>
      <family val="0"/>
    </font>
    <font>
      <b/>
      <sz val="8"/>
      <name val="Arial"/>
      <family val="2"/>
    </font>
    <font>
      <u val="single"/>
      <sz val="12"/>
      <name val="VNI-Times"/>
      <family val="0"/>
    </font>
    <font>
      <b/>
      <u val="single"/>
      <sz val="11"/>
      <name val="VNI-Times"/>
      <family val="0"/>
    </font>
    <font>
      <b/>
      <sz val="9"/>
      <name val="VNI-Times"/>
      <family val="0"/>
    </font>
    <font>
      <sz val="9"/>
      <name val="Arial"/>
      <family val="2"/>
    </font>
    <font>
      <sz val="9"/>
      <name val="VNI-Times"/>
      <family val="0"/>
    </font>
    <font>
      <b/>
      <sz val="9"/>
      <name val="Arial"/>
      <family val="0"/>
    </font>
    <font>
      <b/>
      <sz val="22"/>
      <name val="VNI-Times"/>
      <family val="0"/>
    </font>
    <font>
      <b/>
      <i/>
      <sz val="16"/>
      <name val="VNI-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97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97" fontId="13" fillId="0" borderId="4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97" fontId="15" fillId="0" borderId="4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197" fontId="13" fillId="0" borderId="4" xfId="15" applyNumberFormat="1" applyFont="1" applyBorder="1" applyAlignment="1">
      <alignment/>
    </xf>
    <xf numFmtId="197" fontId="15" fillId="0" borderId="4" xfId="15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Border="1" applyAlignment="1">
      <alignment horizontal="center"/>
    </xf>
    <xf numFmtId="197" fontId="16" fillId="0" borderId="0" xfId="15" applyNumberFormat="1" applyFont="1" applyBorder="1" applyAlignment="1">
      <alignment/>
    </xf>
    <xf numFmtId="197" fontId="15" fillId="0" borderId="4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97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197" fontId="4" fillId="0" borderId="0" xfId="15" applyNumberFormat="1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43" fontId="18" fillId="0" borderId="4" xfId="15" applyFont="1" applyBorder="1" applyAlignment="1">
      <alignment horizontal="right"/>
    </xf>
    <xf numFmtId="41" fontId="15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41" fontId="4" fillId="0" borderId="0" xfId="0" applyNumberFormat="1" applyFont="1" applyBorder="1" applyAlignment="1">
      <alignment/>
    </xf>
    <xf numFmtId="197" fontId="0" fillId="0" borderId="0" xfId="15" applyNumberFormat="1" applyAlignment="1">
      <alignment/>
    </xf>
    <xf numFmtId="197" fontId="0" fillId="0" borderId="0" xfId="15" applyNumberFormat="1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197" fontId="13" fillId="0" borderId="14" xfId="15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197" fontId="0" fillId="0" borderId="0" xfId="15" applyNumberFormat="1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197" fontId="13" fillId="0" borderId="18" xfId="15" applyNumberFormat="1" applyFont="1" applyBorder="1" applyAlignment="1">
      <alignment/>
    </xf>
    <xf numFmtId="197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97" fontId="13" fillId="0" borderId="18" xfId="15" applyNumberFormat="1" applyFont="1" applyBorder="1" applyAlignment="1">
      <alignment/>
    </xf>
    <xf numFmtId="197" fontId="15" fillId="0" borderId="18" xfId="15" applyNumberFormat="1" applyFont="1" applyBorder="1" applyAlignment="1">
      <alignment/>
    </xf>
    <xf numFmtId="197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97" fontId="1" fillId="0" borderId="0" xfId="15" applyNumberFormat="1" applyFont="1" applyAlignment="1">
      <alignment/>
    </xf>
    <xf numFmtId="0" fontId="8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97" fontId="1" fillId="0" borderId="18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97" fontId="13" fillId="0" borderId="21" xfId="15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197" fontId="5" fillId="0" borderId="0" xfId="0" applyNumberFormat="1" applyFont="1" applyBorder="1" applyAlignment="1">
      <alignment horizontal="center"/>
    </xf>
    <xf numFmtId="197" fontId="13" fillId="0" borderId="0" xfId="15" applyNumberFormat="1" applyFont="1" applyBorder="1" applyAlignment="1">
      <alignment/>
    </xf>
    <xf numFmtId="197" fontId="0" fillId="0" borderId="0" xfId="0" applyNumberFormat="1" applyBorder="1" applyAlignment="1">
      <alignment/>
    </xf>
    <xf numFmtId="197" fontId="1" fillId="0" borderId="0" xfId="0" applyNumberFormat="1" applyFont="1" applyBorder="1" applyAlignment="1">
      <alignment/>
    </xf>
    <xf numFmtId="197" fontId="13" fillId="0" borderId="0" xfId="15" applyNumberFormat="1" applyFont="1" applyBorder="1" applyAlignment="1">
      <alignment/>
    </xf>
    <xf numFmtId="197" fontId="15" fillId="0" borderId="0" xfId="15" applyNumberFormat="1" applyFont="1" applyBorder="1" applyAlignment="1">
      <alignment/>
    </xf>
    <xf numFmtId="197" fontId="13" fillId="0" borderId="0" xfId="15" applyNumberFormat="1" applyFont="1" applyBorder="1" applyAlignment="1">
      <alignment horizontal="center" vertical="center" wrapText="1"/>
    </xf>
    <xf numFmtId="197" fontId="13" fillId="0" borderId="0" xfId="15" applyNumberFormat="1" applyFont="1" applyBorder="1" applyAlignment="1">
      <alignment horizontal="center" vertical="center"/>
    </xf>
    <xf numFmtId="197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3" fontId="18" fillId="0" borderId="0" xfId="15" applyFont="1" applyBorder="1" applyAlignment="1">
      <alignment horizontal="right"/>
    </xf>
    <xf numFmtId="0" fontId="18" fillId="0" borderId="0" xfId="0" applyFont="1" applyBorder="1" applyAlignment="1">
      <alignment/>
    </xf>
    <xf numFmtId="197" fontId="22" fillId="0" borderId="0" xfId="15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3" fontId="2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97" fontId="4" fillId="0" borderId="0" xfId="15" applyNumberFormat="1" applyFont="1" applyAlignment="1">
      <alignment/>
    </xf>
    <xf numFmtId="199" fontId="5" fillId="0" borderId="22" xfId="0" applyNumberFormat="1" applyFont="1" applyBorder="1" applyAlignment="1">
      <alignment horizontal="center"/>
    </xf>
    <xf numFmtId="197" fontId="5" fillId="0" borderId="22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199" fontId="5" fillId="0" borderId="23" xfId="0" applyNumberFormat="1" applyFont="1" applyBorder="1" applyAlignment="1">
      <alignment horizontal="center"/>
    </xf>
    <xf numFmtId="197" fontId="5" fillId="0" borderId="23" xfId="15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99" fontId="4" fillId="0" borderId="23" xfId="0" applyNumberFormat="1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197" fontId="5" fillId="0" borderId="23" xfId="15" applyNumberFormat="1" applyFont="1" applyBorder="1" applyAlignment="1">
      <alignment horizontal="center"/>
    </xf>
    <xf numFmtId="197" fontId="4" fillId="0" borderId="23" xfId="15" applyNumberFormat="1" applyFont="1" applyBorder="1" applyAlignment="1">
      <alignment horizontal="center"/>
    </xf>
    <xf numFmtId="197" fontId="5" fillId="2" borderId="23" xfId="15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199" fontId="5" fillId="0" borderId="27" xfId="0" applyNumberFormat="1" applyFont="1" applyBorder="1" applyAlignment="1">
      <alignment horizontal="center"/>
    </xf>
    <xf numFmtId="3" fontId="5" fillId="0" borderId="27" xfId="15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0" fillId="0" borderId="0" xfId="0" applyFont="1" applyAlignment="1">
      <alignment horizontal="right"/>
    </xf>
    <xf numFmtId="197" fontId="9" fillId="0" borderId="0" xfId="15" applyNumberFormat="1" applyFont="1" applyAlignment="1">
      <alignment/>
    </xf>
    <xf numFmtId="197" fontId="0" fillId="0" borderId="18" xfId="15" applyNumberFormat="1" applyBorder="1" applyAlignment="1">
      <alignment/>
    </xf>
    <xf numFmtId="197" fontId="0" fillId="0" borderId="18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37" fontId="24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1" fillId="0" borderId="28" xfId="0" applyFont="1" applyBorder="1" applyAlignment="1">
      <alignment horizontal="centerContinuous"/>
    </xf>
    <xf numFmtId="37" fontId="21" fillId="0" borderId="28" xfId="0" applyNumberFormat="1" applyFont="1" applyBorder="1" applyAlignment="1">
      <alignment horizontal="centerContinuous"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 horizontal="right"/>
    </xf>
    <xf numFmtId="37" fontId="21" fillId="0" borderId="28" xfId="0" applyNumberFormat="1" applyFont="1" applyBorder="1" applyAlignment="1">
      <alignment horizontal="right"/>
    </xf>
    <xf numFmtId="3" fontId="36" fillId="0" borderId="4" xfId="0" applyNumberFormat="1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right"/>
    </xf>
    <xf numFmtId="37" fontId="20" fillId="0" borderId="4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/>
    </xf>
    <xf numFmtId="49" fontId="20" fillId="0" borderId="4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right"/>
    </xf>
    <xf numFmtId="3" fontId="36" fillId="0" borderId="4" xfId="0" applyNumberFormat="1" applyFont="1" applyBorder="1" applyAlignment="1">
      <alignment wrapText="1"/>
    </xf>
    <xf numFmtId="3" fontId="20" fillId="0" borderId="4" xfId="0" applyNumberFormat="1" applyFont="1" applyBorder="1" applyAlignment="1">
      <alignment wrapText="1"/>
    </xf>
    <xf numFmtId="3" fontId="21" fillId="0" borderId="4" xfId="0" applyNumberFormat="1" applyFont="1" applyBorder="1" applyAlignment="1">
      <alignment/>
    </xf>
    <xf numFmtId="37" fontId="21" fillId="0" borderId="4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centerContinuous"/>
    </xf>
    <xf numFmtId="3" fontId="21" fillId="0" borderId="4" xfId="0" applyNumberFormat="1" applyFont="1" applyBorder="1" applyAlignment="1">
      <alignment horizontal="left"/>
    </xf>
    <xf numFmtId="3" fontId="20" fillId="0" borderId="4" xfId="0" applyNumberFormat="1" applyFont="1" applyBorder="1" applyAlignment="1">
      <alignment horizontal="left" wrapText="1"/>
    </xf>
    <xf numFmtId="3" fontId="20" fillId="0" borderId="4" xfId="0" applyNumberFormat="1" applyFont="1" applyBorder="1" applyAlignment="1">
      <alignment horizontal="left"/>
    </xf>
    <xf numFmtId="3" fontId="20" fillId="0" borderId="2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right"/>
    </xf>
    <xf numFmtId="37" fontId="20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right"/>
    </xf>
    <xf numFmtId="37" fontId="37" fillId="0" borderId="0" xfId="0" applyNumberFormat="1" applyFont="1" applyAlignment="1">
      <alignment/>
    </xf>
    <xf numFmtId="197" fontId="13" fillId="0" borderId="29" xfId="15" applyNumberFormat="1" applyFont="1" applyBorder="1" applyAlignment="1">
      <alignment/>
    </xf>
    <xf numFmtId="197" fontId="15" fillId="0" borderId="29" xfId="15" applyNumberFormat="1" applyFont="1" applyBorder="1" applyAlignment="1">
      <alignment/>
    </xf>
    <xf numFmtId="197" fontId="13" fillId="0" borderId="29" xfId="15" applyNumberFormat="1" applyFont="1" applyBorder="1" applyAlignment="1">
      <alignment/>
    </xf>
    <xf numFmtId="197" fontId="5" fillId="0" borderId="30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1" fontId="0" fillId="0" borderId="18" xfId="0" applyNumberFormat="1" applyBorder="1" applyAlignment="1">
      <alignment horizontal="right"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97" fontId="0" fillId="0" borderId="29" xfId="0" applyNumberFormat="1" applyFont="1" applyBorder="1" applyAlignment="1">
      <alignment/>
    </xf>
    <xf numFmtId="197" fontId="0" fillId="0" borderId="18" xfId="0" applyNumberFormat="1" applyFont="1" applyBorder="1" applyAlignment="1">
      <alignment/>
    </xf>
    <xf numFmtId="0" fontId="14" fillId="0" borderId="4" xfId="0" applyFont="1" applyBorder="1" applyAlignment="1">
      <alignment horizontal="center"/>
    </xf>
    <xf numFmtId="197" fontId="0" fillId="0" borderId="18" xfId="0" applyNumberFormat="1" applyFont="1" applyBorder="1" applyAlignment="1">
      <alignment/>
    </xf>
    <xf numFmtId="0" fontId="14" fillId="0" borderId="3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4" fillId="0" borderId="2" xfId="0" applyFont="1" applyBorder="1" applyAlignment="1">
      <alignment horizontal="center" vertical="top"/>
    </xf>
    <xf numFmtId="197" fontId="15" fillId="0" borderId="2" xfId="15" applyNumberFormat="1" applyFont="1" applyBorder="1" applyAlignment="1">
      <alignment/>
    </xf>
    <xf numFmtId="197" fontId="0" fillId="0" borderId="32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8" fillId="0" borderId="33" xfId="0" applyFont="1" applyBorder="1" applyAlignment="1">
      <alignment horizontal="center" vertical="center"/>
    </xf>
    <xf numFmtId="197" fontId="13" fillId="0" borderId="33" xfId="15" applyNumberFormat="1" applyFont="1" applyBorder="1" applyAlignment="1">
      <alignment horizontal="center" vertical="center"/>
    </xf>
    <xf numFmtId="197" fontId="13" fillId="0" borderId="34" xfId="15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197" fontId="13" fillId="0" borderId="8" xfId="15" applyNumberFormat="1" applyFont="1" applyBorder="1" applyAlignment="1">
      <alignment/>
    </xf>
    <xf numFmtId="197" fontId="13" fillId="0" borderId="15" xfId="15" applyNumberFormat="1" applyFont="1" applyBorder="1" applyAlignment="1">
      <alignment/>
    </xf>
    <xf numFmtId="197" fontId="1" fillId="0" borderId="4" xfId="0" applyNumberFormat="1" applyFont="1" applyBorder="1" applyAlignment="1">
      <alignment/>
    </xf>
    <xf numFmtId="197" fontId="1" fillId="0" borderId="4" xfId="0" applyNumberFormat="1" applyFont="1" applyBorder="1" applyAlignment="1">
      <alignment/>
    </xf>
    <xf numFmtId="197" fontId="0" fillId="0" borderId="4" xfId="0" applyNumberFormat="1" applyFont="1" applyBorder="1" applyAlignment="1">
      <alignment/>
    </xf>
    <xf numFmtId="197" fontId="13" fillId="0" borderId="7" xfId="15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3" fontId="5" fillId="0" borderId="23" xfId="15" applyNumberFormat="1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97" fontId="0" fillId="0" borderId="4" xfId="15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24" xfId="0" applyFont="1" applyBorder="1" applyAlignment="1">
      <alignment/>
    </xf>
    <xf numFmtId="49" fontId="20" fillId="0" borderId="4" xfId="0" applyNumberFormat="1" applyFont="1" applyBorder="1" applyAlignment="1">
      <alignment horizontal="center" wrapText="1"/>
    </xf>
    <xf numFmtId="0" fontId="21" fillId="0" borderId="0" xfId="0" applyFont="1" applyFill="1" applyAlignment="1">
      <alignment/>
    </xf>
    <xf numFmtId="43" fontId="31" fillId="0" borderId="4" xfId="15" applyFont="1" applyBorder="1" applyAlignment="1">
      <alignment horizontal="right"/>
    </xf>
    <xf numFmtId="197" fontId="43" fillId="0" borderId="4" xfId="15" applyNumberFormat="1" applyFont="1" applyBorder="1" applyAlignment="1">
      <alignment/>
    </xf>
    <xf numFmtId="197" fontId="15" fillId="0" borderId="4" xfId="15" applyNumberFormat="1" applyFont="1" applyFill="1" applyBorder="1" applyAlignment="1">
      <alignment/>
    </xf>
    <xf numFmtId="199" fontId="5" fillId="0" borderId="39" xfId="0" applyNumberFormat="1" applyFont="1" applyBorder="1" applyAlignment="1">
      <alignment horizontal="center"/>
    </xf>
    <xf numFmtId="3" fontId="5" fillId="0" borderId="39" xfId="15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97" fontId="44" fillId="0" borderId="0" xfId="0" applyNumberFormat="1" applyFont="1" applyBorder="1" applyAlignment="1">
      <alignment horizontal="center"/>
    </xf>
    <xf numFmtId="198" fontId="27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97" fontId="20" fillId="0" borderId="0" xfId="15" applyNumberFormat="1" applyFont="1" applyBorder="1" applyAlignment="1">
      <alignment/>
    </xf>
    <xf numFmtId="0" fontId="46" fillId="0" borderId="0" xfId="0" applyFont="1" applyFill="1" applyAlignment="1">
      <alignment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97" fontId="23" fillId="0" borderId="3" xfId="15" applyNumberFormat="1" applyFont="1" applyFill="1" applyBorder="1" applyAlignment="1">
      <alignment horizontal="center"/>
    </xf>
    <xf numFmtId="197" fontId="41" fillId="0" borderId="23" xfId="15" applyNumberFormat="1" applyFont="1" applyBorder="1" applyAlignment="1">
      <alignment/>
    </xf>
    <xf numFmtId="0" fontId="8" fillId="0" borderId="0" xfId="0" applyFont="1" applyAlignment="1">
      <alignment/>
    </xf>
    <xf numFmtId="0" fontId="21" fillId="0" borderId="28" xfId="0" applyFont="1" applyBorder="1" applyAlignment="1">
      <alignment horizontal="center" wrapText="1"/>
    </xf>
    <xf numFmtId="37" fontId="21" fillId="0" borderId="28" xfId="0" applyNumberFormat="1" applyFont="1" applyBorder="1" applyAlignment="1">
      <alignment horizontal="centerContinuous" wrapText="1"/>
    </xf>
    <xf numFmtId="0" fontId="9" fillId="0" borderId="0" xfId="0" applyFont="1" applyAlignment="1">
      <alignment horizontal="center"/>
    </xf>
    <xf numFmtId="0" fontId="48" fillId="0" borderId="0" xfId="0" applyFont="1" applyAlignment="1">
      <alignment/>
    </xf>
    <xf numFmtId="197" fontId="48" fillId="0" borderId="0" xfId="15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49" fillId="0" borderId="0" xfId="0" applyFont="1" applyAlignment="1">
      <alignment/>
    </xf>
    <xf numFmtId="197" fontId="8" fillId="0" borderId="0" xfId="0" applyNumberFormat="1" applyFont="1" applyBorder="1" applyAlignment="1">
      <alignment horizontal="center"/>
    </xf>
    <xf numFmtId="197" fontId="49" fillId="0" borderId="0" xfId="15" applyNumberFormat="1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97" fontId="4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9" fillId="0" borderId="0" xfId="0" applyFont="1" applyBorder="1" applyAlignment="1">
      <alignment/>
    </xf>
    <xf numFmtId="197" fontId="49" fillId="0" borderId="0" xfId="0" applyNumberFormat="1" applyFont="1" applyBorder="1" applyAlignment="1">
      <alignment/>
    </xf>
    <xf numFmtId="197" fontId="48" fillId="0" borderId="0" xfId="0" applyNumberFormat="1" applyFont="1" applyBorder="1" applyAlignment="1">
      <alignment/>
    </xf>
    <xf numFmtId="197" fontId="48" fillId="0" borderId="0" xfId="15" applyNumberFormat="1" applyFont="1" applyBorder="1" applyAlignment="1">
      <alignment/>
    </xf>
    <xf numFmtId="197" fontId="48" fillId="0" borderId="0" xfId="15" applyNumberFormat="1" applyFont="1" applyBorder="1" applyAlignment="1">
      <alignment/>
    </xf>
    <xf numFmtId="197" fontId="48" fillId="0" borderId="0" xfId="0" applyNumberFormat="1" applyFont="1" applyBorder="1" applyAlignment="1">
      <alignment/>
    </xf>
    <xf numFmtId="197" fontId="48" fillId="0" borderId="0" xfId="0" applyNumberFormat="1" applyFont="1" applyAlignment="1">
      <alignment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97" fontId="49" fillId="0" borderId="0" xfId="15" applyNumberFormat="1" applyFont="1" applyBorder="1" applyAlignment="1">
      <alignment horizontal="center" vertical="center" wrapText="1"/>
    </xf>
    <xf numFmtId="197" fontId="49" fillId="0" borderId="0" xfId="15" applyNumberFormat="1" applyFont="1" applyBorder="1" applyAlignment="1">
      <alignment/>
    </xf>
    <xf numFmtId="197" fontId="50" fillId="0" borderId="0" xfId="15" applyNumberFormat="1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8" fillId="0" borderId="4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97" fontId="49" fillId="0" borderId="0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5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51" fillId="0" borderId="47" xfId="0" applyFont="1" applyBorder="1" applyAlignment="1">
      <alignment/>
    </xf>
    <xf numFmtId="197" fontId="9" fillId="0" borderId="22" xfId="15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2" borderId="25" xfId="0" applyFont="1" applyFill="1" applyBorder="1" applyAlignment="1">
      <alignment/>
    </xf>
    <xf numFmtId="197" fontId="9" fillId="0" borderId="23" xfId="15" applyNumberFormat="1" applyFont="1" applyBorder="1" applyAlignment="1">
      <alignment/>
    </xf>
    <xf numFmtId="197" fontId="9" fillId="0" borderId="23" xfId="15" applyNumberFormat="1" applyFont="1" applyBorder="1" applyAlignment="1">
      <alignment horizontal="center"/>
    </xf>
    <xf numFmtId="197" fontId="9" fillId="2" borderId="23" xfId="15" applyNumberFormat="1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/>
    </xf>
    <xf numFmtId="3" fontId="9" fillId="0" borderId="23" xfId="15" applyNumberFormat="1" applyFont="1" applyBorder="1" applyAlignment="1">
      <alignment/>
    </xf>
    <xf numFmtId="3" fontId="9" fillId="0" borderId="39" xfId="15" applyNumberFormat="1" applyFont="1" applyBorder="1" applyAlignment="1">
      <alignment/>
    </xf>
    <xf numFmtId="0" fontId="9" fillId="0" borderId="48" xfId="0" applyFont="1" applyBorder="1" applyAlignment="1">
      <alignment/>
    </xf>
    <xf numFmtId="3" fontId="9" fillId="0" borderId="27" xfId="15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97" fontId="8" fillId="0" borderId="49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197" fontId="8" fillId="0" borderId="28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48" fillId="0" borderId="51" xfId="0" applyFont="1" applyBorder="1" applyAlignment="1">
      <alignment/>
    </xf>
    <xf numFmtId="0" fontId="5" fillId="0" borderId="0" xfId="0" applyFont="1" applyFill="1" applyAlignment="1">
      <alignment/>
    </xf>
    <xf numFmtId="0" fontId="52" fillId="0" borderId="0" xfId="0" applyFont="1" applyFill="1" applyAlignment="1">
      <alignment/>
    </xf>
    <xf numFmtId="197" fontId="41" fillId="0" borderId="23" xfId="15" applyNumberFormat="1" applyFont="1" applyFill="1" applyBorder="1" applyAlignment="1">
      <alignment/>
    </xf>
    <xf numFmtId="43" fontId="48" fillId="0" borderId="0" xfId="0" applyNumberFormat="1" applyFont="1" applyAlignment="1">
      <alignment/>
    </xf>
    <xf numFmtId="197" fontId="49" fillId="0" borderId="0" xfId="15" applyNumberFormat="1" applyFont="1" applyBorder="1" applyAlignment="1">
      <alignment horizontal="left" vertical="center"/>
    </xf>
    <xf numFmtId="10" fontId="9" fillId="0" borderId="0" xfId="22" applyNumberFormat="1" applyFont="1" applyAlignment="1">
      <alignment/>
    </xf>
    <xf numFmtId="198" fontId="27" fillId="0" borderId="0" xfId="0" applyNumberFormat="1" applyFont="1" applyFill="1" applyAlignment="1">
      <alignment/>
    </xf>
    <xf numFmtId="0" fontId="26" fillId="0" borderId="4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Continuous"/>
    </xf>
    <xf numFmtId="0" fontId="5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3" xfId="0" applyFont="1" applyFill="1" applyBorder="1" applyAlignment="1">
      <alignment horizontal="center" vertical="center"/>
    </xf>
    <xf numFmtId="41" fontId="31" fillId="0" borderId="23" xfId="0" applyNumberFormat="1" applyFont="1" applyFill="1" applyBorder="1" applyAlignment="1">
      <alignment/>
    </xf>
    <xf numFmtId="198" fontId="54" fillId="0" borderId="45" xfId="0" applyNumberFormat="1" applyFont="1" applyFill="1" applyBorder="1" applyAlignment="1">
      <alignment/>
    </xf>
    <xf numFmtId="198" fontId="54" fillId="0" borderId="3" xfId="0" applyNumberFormat="1" applyFont="1" applyFill="1" applyBorder="1" applyAlignment="1">
      <alignment/>
    </xf>
    <xf numFmtId="41" fontId="31" fillId="0" borderId="22" xfId="0" applyNumberFormat="1" applyFont="1" applyFill="1" applyBorder="1" applyAlignment="1">
      <alignment/>
    </xf>
    <xf numFmtId="41" fontId="31" fillId="0" borderId="28" xfId="0" applyNumberFormat="1" applyFont="1" applyFill="1" applyBorder="1" applyAlignment="1">
      <alignment/>
    </xf>
    <xf numFmtId="41" fontId="31" fillId="0" borderId="3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55" fillId="0" borderId="0" xfId="0" applyFont="1" applyAlignment="1">
      <alignment/>
    </xf>
    <xf numFmtId="197" fontId="1" fillId="0" borderId="21" xfId="15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45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3" fontId="57" fillId="0" borderId="3" xfId="0" applyNumberFormat="1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Continuous"/>
    </xf>
    <xf numFmtId="3" fontId="57" fillId="0" borderId="22" xfId="0" applyNumberFormat="1" applyFont="1" applyFill="1" applyBorder="1" applyAlignment="1">
      <alignment/>
    </xf>
    <xf numFmtId="41" fontId="58" fillId="0" borderId="22" xfId="0" applyNumberFormat="1" applyFont="1" applyFill="1" applyBorder="1" applyAlignment="1">
      <alignment/>
    </xf>
    <xf numFmtId="41" fontId="58" fillId="0" borderId="22" xfId="0" applyNumberFormat="1" applyFont="1" applyFill="1" applyBorder="1" applyAlignment="1">
      <alignment/>
    </xf>
    <xf numFmtId="49" fontId="57" fillId="0" borderId="23" xfId="0" applyNumberFormat="1" applyFont="1" applyFill="1" applyBorder="1" applyAlignment="1">
      <alignment horizontal="centerContinuous"/>
    </xf>
    <xf numFmtId="3" fontId="57" fillId="0" borderId="23" xfId="0" applyNumberFormat="1" applyFont="1" applyFill="1" applyBorder="1" applyAlignment="1">
      <alignment horizontal="left"/>
    </xf>
    <xf numFmtId="41" fontId="58" fillId="0" borderId="23" xfId="0" applyNumberFormat="1" applyFont="1" applyFill="1" applyBorder="1" applyAlignment="1">
      <alignment/>
    </xf>
    <xf numFmtId="41" fontId="59" fillId="0" borderId="23" xfId="0" applyNumberFormat="1" applyFont="1" applyFill="1" applyBorder="1" applyAlignment="1">
      <alignment/>
    </xf>
    <xf numFmtId="41" fontId="58" fillId="0" borderId="23" xfId="0" applyNumberFormat="1" applyFont="1" applyFill="1" applyBorder="1" applyAlignment="1">
      <alignment/>
    </xf>
    <xf numFmtId="41" fontId="58" fillId="0" borderId="23" xfId="15" applyNumberFormat="1" applyFont="1" applyFill="1" applyBorder="1" applyAlignment="1">
      <alignment/>
    </xf>
    <xf numFmtId="41" fontId="58" fillId="0" borderId="23" xfId="0" applyNumberFormat="1" applyFont="1" applyFill="1" applyBorder="1" applyAlignment="1">
      <alignment horizontal="right"/>
    </xf>
    <xf numFmtId="0" fontId="60" fillId="0" borderId="23" xfId="0" applyFont="1" applyFill="1" applyBorder="1" applyAlignment="1">
      <alignment horizontal="center"/>
    </xf>
    <xf numFmtId="41" fontId="60" fillId="0" borderId="23" xfId="0" applyNumberFormat="1" applyFont="1" applyFill="1" applyBorder="1" applyAlignment="1">
      <alignment/>
    </xf>
    <xf numFmtId="0" fontId="60" fillId="0" borderId="39" xfId="0" applyFont="1" applyFill="1" applyBorder="1" applyAlignment="1">
      <alignment horizontal="center"/>
    </xf>
    <xf numFmtId="3" fontId="57" fillId="0" borderId="39" xfId="0" applyNumberFormat="1" applyFont="1" applyFill="1" applyBorder="1" applyAlignment="1">
      <alignment horizontal="left"/>
    </xf>
    <xf numFmtId="41" fontId="59" fillId="0" borderId="39" xfId="0" applyNumberFormat="1" applyFont="1" applyFill="1" applyBorder="1" applyAlignment="1">
      <alignment/>
    </xf>
    <xf numFmtId="41" fontId="58" fillId="0" borderId="39" xfId="0" applyNumberFormat="1" applyFont="1" applyFill="1" applyBorder="1" applyAlignment="1">
      <alignment/>
    </xf>
    <xf numFmtId="41" fontId="58" fillId="0" borderId="39" xfId="15" applyNumberFormat="1" applyFont="1" applyFill="1" applyBorder="1" applyAlignment="1">
      <alignment/>
    </xf>
    <xf numFmtId="41" fontId="58" fillId="0" borderId="39" xfId="0" applyNumberFormat="1" applyFont="1" applyFill="1" applyBorder="1" applyAlignment="1">
      <alignment/>
    </xf>
    <xf numFmtId="198" fontId="60" fillId="0" borderId="45" xfId="0" applyNumberFormat="1" applyFont="1" applyFill="1" applyBorder="1" applyAlignment="1">
      <alignment/>
    </xf>
    <xf numFmtId="198" fontId="60" fillId="0" borderId="45" xfId="0" applyNumberFormat="1" applyFont="1" applyFill="1" applyBorder="1" applyAlignment="1">
      <alignment/>
    </xf>
    <xf numFmtId="198" fontId="60" fillId="0" borderId="3" xfId="0" applyNumberFormat="1" applyFont="1" applyFill="1" applyBorder="1" applyAlignment="1">
      <alignment/>
    </xf>
    <xf numFmtId="198" fontId="60" fillId="0" borderId="45" xfId="15" applyNumberFormat="1" applyFont="1" applyFill="1" applyBorder="1" applyAlignment="1">
      <alignment/>
    </xf>
    <xf numFmtId="198" fontId="60" fillId="0" borderId="45" xfId="0" applyNumberFormat="1" applyFont="1" applyFill="1" applyBorder="1" applyAlignment="1">
      <alignment/>
    </xf>
    <xf numFmtId="197" fontId="1" fillId="0" borderId="0" xfId="15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97" fontId="9" fillId="0" borderId="4" xfId="15" applyNumberFormat="1" applyFont="1" applyBorder="1" applyAlignment="1">
      <alignment/>
    </xf>
    <xf numFmtId="197" fontId="9" fillId="0" borderId="52" xfId="15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52" xfId="0" applyFont="1" applyBorder="1" applyAlignment="1">
      <alignment/>
    </xf>
    <xf numFmtId="197" fontId="8" fillId="0" borderId="4" xfId="0" applyNumberFormat="1" applyFont="1" applyBorder="1" applyAlignment="1">
      <alignment/>
    </xf>
    <xf numFmtId="197" fontId="8" fillId="0" borderId="52" xfId="0" applyNumberFormat="1" applyFont="1" applyBorder="1" applyAlignment="1">
      <alignment/>
    </xf>
    <xf numFmtId="197" fontId="9" fillId="0" borderId="4" xfId="0" applyNumberFormat="1" applyFont="1" applyBorder="1" applyAlignment="1">
      <alignment/>
    </xf>
    <xf numFmtId="197" fontId="9" fillId="0" borderId="52" xfId="0" applyNumberFormat="1" applyFont="1" applyBorder="1" applyAlignment="1">
      <alignment/>
    </xf>
    <xf numFmtId="197" fontId="8" fillId="0" borderId="7" xfId="15" applyNumberFormat="1" applyFont="1" applyBorder="1" applyAlignment="1">
      <alignment horizontal="center" vertical="center" wrapText="1"/>
    </xf>
    <xf numFmtId="197" fontId="8" fillId="0" borderId="53" xfId="15" applyNumberFormat="1" applyFont="1" applyBorder="1" applyAlignment="1">
      <alignment horizontal="center" vertical="center" wrapText="1"/>
    </xf>
    <xf numFmtId="197" fontId="8" fillId="0" borderId="8" xfId="15" applyNumberFormat="1" applyFont="1" applyBorder="1" applyAlignment="1">
      <alignment/>
    </xf>
    <xf numFmtId="197" fontId="8" fillId="0" borderId="11" xfId="15" applyNumberFormat="1" applyFont="1" applyBorder="1" applyAlignment="1">
      <alignment/>
    </xf>
    <xf numFmtId="197" fontId="8" fillId="0" borderId="4" xfId="15" applyNumberFormat="1" applyFont="1" applyBorder="1" applyAlignment="1">
      <alignment/>
    </xf>
    <xf numFmtId="197" fontId="8" fillId="0" borderId="52" xfId="15" applyNumberFormat="1" applyFont="1" applyBorder="1" applyAlignment="1">
      <alignment/>
    </xf>
    <xf numFmtId="197" fontId="9" fillId="0" borderId="52" xfId="0" applyNumberFormat="1" applyFont="1" applyBorder="1" applyAlignment="1">
      <alignment horizontal="right"/>
    </xf>
    <xf numFmtId="197" fontId="9" fillId="0" borderId="9" xfId="15" applyNumberFormat="1" applyFont="1" applyBorder="1" applyAlignment="1">
      <alignment/>
    </xf>
    <xf numFmtId="197" fontId="8" fillId="0" borderId="34" xfId="15" applyNumberFormat="1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0" fillId="0" borderId="0" xfId="0" applyFont="1" applyBorder="1" applyAlignment="1" quotePrefix="1">
      <alignment/>
    </xf>
    <xf numFmtId="197" fontId="20" fillId="0" borderId="0" xfId="15" applyNumberFormat="1" applyFont="1" applyBorder="1" applyAlignment="1">
      <alignment/>
    </xf>
    <xf numFmtId="0" fontId="35" fillId="0" borderId="0" xfId="0" applyFont="1" applyBorder="1" applyAlignment="1" quotePrefix="1">
      <alignment/>
    </xf>
    <xf numFmtId="0" fontId="35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97" fontId="21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41" fontId="20" fillId="0" borderId="0" xfId="0" applyNumberFormat="1" applyFont="1" applyFill="1" applyBorder="1" applyAlignment="1">
      <alignment/>
    </xf>
    <xf numFmtId="3" fontId="36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97" fontId="9" fillId="0" borderId="0" xfId="0" applyNumberFormat="1" applyFont="1" applyAlignment="1">
      <alignment/>
    </xf>
    <xf numFmtId="197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97" fontId="9" fillId="0" borderId="0" xfId="0" applyNumberFormat="1" applyFont="1" applyBorder="1" applyAlignment="1">
      <alignment horizontal="center"/>
    </xf>
    <xf numFmtId="197" fontId="8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0" fontId="38" fillId="0" borderId="0" xfId="0" applyFont="1" applyBorder="1" applyAlignment="1">
      <alignment/>
    </xf>
    <xf numFmtId="197" fontId="38" fillId="0" borderId="0" xfId="0" applyNumberFormat="1" applyFont="1" applyBorder="1" applyAlignment="1">
      <alignment horizontal="center"/>
    </xf>
    <xf numFmtId="197" fontId="40" fillId="0" borderId="0" xfId="0" applyNumberFormat="1" applyFont="1" applyBorder="1" applyAlignment="1">
      <alignment horizontal="right"/>
    </xf>
    <xf numFmtId="197" fontId="38" fillId="0" borderId="0" xfId="15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197" fontId="40" fillId="0" borderId="0" xfId="15" applyNumberFormat="1" applyFont="1" applyAlignment="1">
      <alignment horizontal="center"/>
    </xf>
    <xf numFmtId="0" fontId="9" fillId="0" borderId="0" xfId="0" applyFont="1" applyAlignment="1">
      <alignment wrapText="1"/>
    </xf>
    <xf numFmtId="197" fontId="9" fillId="0" borderId="0" xfId="15" applyNumberFormat="1" applyFont="1" applyAlignment="1">
      <alignment horizontal="center"/>
    </xf>
    <xf numFmtId="197" fontId="40" fillId="0" borderId="0" xfId="15" applyNumberFormat="1" applyFont="1" applyAlignment="1">
      <alignment/>
    </xf>
    <xf numFmtId="0" fontId="9" fillId="0" borderId="0" xfId="0" applyFont="1" applyAlignment="1" quotePrefix="1">
      <alignment/>
    </xf>
    <xf numFmtId="197" fontId="8" fillId="0" borderId="0" xfId="15" applyNumberFormat="1" applyFont="1" applyAlignment="1">
      <alignment horizont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0" fillId="0" borderId="0" xfId="0" applyFont="1" applyFill="1" applyAlignment="1">
      <alignment/>
    </xf>
    <xf numFmtId="197" fontId="40" fillId="0" borderId="0" xfId="15" applyNumberFormat="1" applyFont="1" applyFill="1" applyAlignment="1">
      <alignment horizontal="center"/>
    </xf>
    <xf numFmtId="197" fontId="40" fillId="0" borderId="0" xfId="15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97" fontId="38" fillId="0" borderId="0" xfId="15" applyNumberFormat="1" applyFont="1" applyFill="1" applyAlignment="1">
      <alignment/>
    </xf>
    <xf numFmtId="197" fontId="9" fillId="0" borderId="0" xfId="15" applyNumberFormat="1" applyFont="1" applyAlignment="1">
      <alignment/>
    </xf>
    <xf numFmtId="197" fontId="9" fillId="0" borderId="0" xfId="15" applyNumberFormat="1" applyFont="1" applyAlignment="1">
      <alignment horizontal="right"/>
    </xf>
    <xf numFmtId="0" fontId="57" fillId="0" borderId="3" xfId="0" applyFont="1" applyBorder="1" applyAlignment="1">
      <alignment horizontal="center" vertical="center" wrapText="1"/>
    </xf>
    <xf numFmtId="0" fontId="59" fillId="0" borderId="46" xfId="0" applyFont="1" applyBorder="1" applyAlignment="1">
      <alignment/>
    </xf>
    <xf numFmtId="0" fontId="59" fillId="0" borderId="56" xfId="0" applyFont="1" applyBorder="1" applyAlignment="1">
      <alignment/>
    </xf>
    <xf numFmtId="197" fontId="59" fillId="0" borderId="23" xfId="0" applyNumberFormat="1" applyFont="1" applyBorder="1" applyAlignment="1">
      <alignment/>
    </xf>
    <xf numFmtId="0" fontId="59" fillId="0" borderId="22" xfId="0" applyFont="1" applyBorder="1" applyAlignment="1">
      <alignment/>
    </xf>
    <xf numFmtId="3" fontId="59" fillId="0" borderId="22" xfId="0" applyNumberFormat="1" applyFont="1" applyBorder="1" applyAlignment="1">
      <alignment/>
    </xf>
    <xf numFmtId="197" fontId="59" fillId="0" borderId="22" xfId="15" applyNumberFormat="1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26" xfId="0" applyFont="1" applyBorder="1" applyAlignment="1">
      <alignment/>
    </xf>
    <xf numFmtId="197" fontId="59" fillId="0" borderId="23" xfId="15" applyNumberFormat="1" applyFon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24" xfId="0" applyFont="1" applyBorder="1" applyAlignment="1" quotePrefix="1">
      <alignment/>
    </xf>
    <xf numFmtId="0" fontId="59" fillId="0" borderId="0" xfId="0" applyFont="1" applyAlignment="1">
      <alignment/>
    </xf>
    <xf numFmtId="0" fontId="59" fillId="0" borderId="54" xfId="0" applyFont="1" applyBorder="1" applyAlignment="1">
      <alignment/>
    </xf>
    <xf numFmtId="197" fontId="59" fillId="0" borderId="39" xfId="15" applyNumberFormat="1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48" xfId="0" applyFont="1" applyBorder="1" applyAlignment="1">
      <alignment/>
    </xf>
    <xf numFmtId="0" fontId="59" fillId="0" borderId="55" xfId="0" applyFont="1" applyBorder="1" applyAlignment="1">
      <alignment/>
    </xf>
    <xf numFmtId="197" fontId="59" fillId="0" borderId="27" xfId="0" applyNumberFormat="1" applyFont="1" applyBorder="1" applyAlignment="1">
      <alignment/>
    </xf>
    <xf numFmtId="197" fontId="59" fillId="0" borderId="27" xfId="15" applyNumberFormat="1" applyFont="1" applyBorder="1" applyAlignment="1">
      <alignment/>
    </xf>
    <xf numFmtId="49" fontId="9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97" fontId="9" fillId="0" borderId="29" xfId="15" applyNumberFormat="1" applyFont="1" applyBorder="1" applyAlignment="1">
      <alignment/>
    </xf>
    <xf numFmtId="197" fontId="5" fillId="0" borderId="29" xfId="15" applyNumberFormat="1" applyFont="1" applyBorder="1" applyAlignment="1">
      <alignment/>
    </xf>
    <xf numFmtId="197" fontId="5" fillId="0" borderId="29" xfId="15" applyNumberFormat="1" applyFont="1" applyBorder="1" applyAlignment="1">
      <alignment horizontal="center"/>
    </xf>
    <xf numFmtId="197" fontId="4" fillId="0" borderId="29" xfId="15" applyNumberFormat="1" applyFont="1" applyBorder="1" applyAlignment="1">
      <alignment horizontal="center"/>
    </xf>
    <xf numFmtId="197" fontId="4" fillId="0" borderId="29" xfId="15" applyNumberFormat="1" applyFont="1" applyFill="1" applyBorder="1" applyAlignment="1">
      <alignment/>
    </xf>
    <xf numFmtId="197" fontId="5" fillId="2" borderId="29" xfId="15" applyNumberFormat="1" applyFont="1" applyFill="1" applyBorder="1" applyAlignment="1">
      <alignment/>
    </xf>
    <xf numFmtId="3" fontId="5" fillId="0" borderId="57" xfId="15" applyNumberFormat="1" applyFont="1" applyBorder="1" applyAlignment="1">
      <alignment/>
    </xf>
    <xf numFmtId="197" fontId="5" fillId="0" borderId="0" xfId="15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197" fontId="0" fillId="0" borderId="0" xfId="15" applyNumberFormat="1" applyFont="1" applyAlignment="1">
      <alignment horizontal="center"/>
    </xf>
    <xf numFmtId="0" fontId="4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3" fontId="5" fillId="0" borderId="59" xfId="15" applyNumberFormat="1" applyFont="1" applyBorder="1" applyAlignment="1">
      <alignment/>
    </xf>
    <xf numFmtId="3" fontId="5" fillId="0" borderId="0" xfId="21" applyNumberFormat="1" applyFont="1" applyFill="1" applyBorder="1">
      <alignment/>
      <protection/>
    </xf>
    <xf numFmtId="0" fontId="20" fillId="3" borderId="0" xfId="0" applyFont="1" applyFill="1" applyAlignment="1">
      <alignment/>
    </xf>
    <xf numFmtId="197" fontId="9" fillId="0" borderId="29" xfId="15" applyNumberFormat="1" applyFont="1" applyBorder="1" applyAlignment="1">
      <alignment horizontal="center"/>
    </xf>
    <xf numFmtId="197" fontId="9" fillId="2" borderId="29" xfId="15" applyNumberFormat="1" applyFont="1" applyFill="1" applyBorder="1" applyAlignment="1">
      <alignment/>
    </xf>
    <xf numFmtId="3" fontId="9" fillId="0" borderId="29" xfId="15" applyNumberFormat="1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57" fillId="0" borderId="66" xfId="0" applyNumberFormat="1" applyFont="1" applyFill="1" applyBorder="1" applyAlignment="1">
      <alignment horizontal="center"/>
    </xf>
    <xf numFmtId="0" fontId="60" fillId="0" borderId="45" xfId="0" applyFont="1" applyFill="1" applyBorder="1" applyAlignment="1">
      <alignment/>
    </xf>
    <xf numFmtId="0" fontId="26" fillId="0" borderId="66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25" fillId="0" borderId="46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20" fillId="0" borderId="0" xfId="0" applyNumberFormat="1" applyFont="1" applyBorder="1" applyAlignment="1" quotePrefix="1">
      <alignment horizontal="left"/>
    </xf>
    <xf numFmtId="14" fontId="20" fillId="0" borderId="0" xfId="0" applyNumberFormat="1" applyFont="1" applyBorder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197" fontId="9" fillId="0" borderId="0" xfId="0" applyNumberFormat="1" applyFont="1" applyBorder="1" applyAlignment="1">
      <alignment horizontal="center"/>
    </xf>
    <xf numFmtId="197" fontId="8" fillId="0" borderId="0" xfId="0" applyNumberFormat="1" applyFont="1" applyBorder="1" applyAlignment="1">
      <alignment horizontal="center"/>
    </xf>
    <xf numFmtId="197" fontId="40" fillId="0" borderId="0" xfId="15" applyNumberFormat="1" applyFont="1" applyAlignment="1">
      <alignment horizontal="center"/>
    </xf>
    <xf numFmtId="197" fontId="8" fillId="0" borderId="0" xfId="15" applyNumberFormat="1" applyFont="1" applyAlignment="1">
      <alignment horizontal="center"/>
    </xf>
    <xf numFmtId="197" fontId="38" fillId="0" borderId="0" xfId="15" applyNumberFormat="1" applyFont="1" applyAlignment="1">
      <alignment horizontal="center"/>
    </xf>
    <xf numFmtId="197" fontId="9" fillId="0" borderId="0" xfId="15" applyNumberFormat="1" applyFont="1" applyAlignment="1">
      <alignment horizontal="center"/>
    </xf>
    <xf numFmtId="3" fontId="36" fillId="0" borderId="0" xfId="0" applyNumberFormat="1" applyFont="1" applyBorder="1" applyAlignment="1">
      <alignment horizontal="center"/>
    </xf>
    <xf numFmtId="0" fontId="57" fillId="0" borderId="6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3" fontId="3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97" fontId="38" fillId="0" borderId="0" xfId="0" applyNumberFormat="1" applyFont="1" applyBorder="1" applyAlignment="1">
      <alignment horizontal="center"/>
    </xf>
    <xf numFmtId="197" fontId="40" fillId="0" borderId="0" xfId="15" applyNumberFormat="1" applyFont="1" applyFill="1" applyAlignment="1">
      <alignment horizontal="center"/>
    </xf>
    <xf numFmtId="0" fontId="38" fillId="0" borderId="0" xfId="0" applyFont="1" applyAlignment="1">
      <alignment horizontal="left"/>
    </xf>
    <xf numFmtId="197" fontId="38" fillId="0" borderId="0" xfId="15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quotePrefix="1">
      <alignment horizontal="center"/>
    </xf>
    <xf numFmtId="0" fontId="8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7" fontId="48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zoomScaleSheetLayoutView="100" workbookViewId="0" topLeftCell="A1">
      <pane xSplit="2" ySplit="6" topLeftCell="U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7" sqref="Y67:Z67"/>
    </sheetView>
  </sheetViews>
  <sheetFormatPr defaultColWidth="9.140625" defaultRowHeight="12.75"/>
  <cols>
    <col min="1" max="1" width="6.7109375" style="188" customWidth="1"/>
    <col min="2" max="2" width="27.421875" style="188" customWidth="1"/>
    <col min="3" max="4" width="15.140625" style="188" bestFit="1" customWidth="1"/>
    <col min="5" max="6" width="16.421875" style="188" bestFit="1" customWidth="1"/>
    <col min="7" max="8" width="15.140625" style="188" bestFit="1" customWidth="1"/>
    <col min="9" max="10" width="15.140625" style="188" customWidth="1"/>
    <col min="11" max="16" width="15.140625" style="188" bestFit="1" customWidth="1"/>
    <col min="17" max="17" width="15.28125" style="188" customWidth="1"/>
    <col min="18" max="18" width="15.7109375" style="188" customWidth="1"/>
    <col min="19" max="19" width="18.00390625" style="187" customWidth="1"/>
    <col min="20" max="22" width="18.8515625" style="188" customWidth="1"/>
    <col min="23" max="23" width="21.57421875" style="188" customWidth="1"/>
    <col min="24" max="24" width="19.57421875" style="188" customWidth="1"/>
    <col min="25" max="25" width="13.00390625" style="188" hidden="1" customWidth="1"/>
    <col min="26" max="26" width="16.57421875" style="188" hidden="1" customWidth="1"/>
    <col min="27" max="16384" width="9.140625" style="188" customWidth="1"/>
  </cols>
  <sheetData>
    <row r="1" spans="1:10" ht="18">
      <c r="A1" s="266" t="s">
        <v>300</v>
      </c>
      <c r="B1" s="242"/>
      <c r="C1" s="242"/>
      <c r="D1" s="242"/>
      <c r="E1" s="187"/>
      <c r="F1" s="187"/>
      <c r="G1" s="187"/>
      <c r="H1" s="187"/>
      <c r="I1" s="187"/>
      <c r="J1" s="187"/>
    </row>
    <row r="2" spans="1:23" ht="18">
      <c r="A2" s="242"/>
      <c r="B2" s="242"/>
      <c r="C2" s="242"/>
      <c r="D2" s="242"/>
      <c r="E2" s="187"/>
      <c r="F2" s="187"/>
      <c r="G2" s="187"/>
      <c r="H2" s="187"/>
      <c r="I2" s="187"/>
      <c r="J2" s="187"/>
      <c r="W2" s="252"/>
    </row>
    <row r="3" spans="1:22" ht="21.75" customHeight="1">
      <c r="A3" s="528" t="s">
        <v>697</v>
      </c>
      <c r="B3" s="528"/>
      <c r="C3" s="528"/>
      <c r="D3" s="528"/>
      <c r="E3" s="528"/>
      <c r="F3" s="528"/>
      <c r="G3" s="528"/>
      <c r="H3" s="528"/>
      <c r="I3" s="528"/>
      <c r="J3" s="528"/>
      <c r="S3" s="252"/>
      <c r="T3" s="252"/>
      <c r="V3" s="252"/>
    </row>
    <row r="4" spans="1:22" s="192" customFormat="1" ht="14.25">
      <c r="A4" s="189"/>
      <c r="B4" s="189"/>
      <c r="C4" s="190" t="s">
        <v>0</v>
      </c>
      <c r="D4" s="191"/>
      <c r="E4" s="342"/>
      <c r="F4" s="342"/>
      <c r="H4" s="343"/>
      <c r="I4" s="343"/>
      <c r="J4" s="344"/>
      <c r="K4" s="193"/>
      <c r="L4" s="193"/>
      <c r="M4" s="193"/>
      <c r="N4" s="193"/>
      <c r="O4" s="193"/>
      <c r="P4" s="193"/>
      <c r="Q4" s="193"/>
      <c r="R4" s="193"/>
      <c r="S4" s="193"/>
      <c r="T4" s="253"/>
      <c r="U4" s="193"/>
      <c r="V4" s="193"/>
    </row>
    <row r="5" spans="1:24" s="194" customFormat="1" ht="18" customHeight="1">
      <c r="A5" s="529" t="s">
        <v>1</v>
      </c>
      <c r="B5" s="529" t="s">
        <v>2</v>
      </c>
      <c r="C5" s="526" t="s">
        <v>3</v>
      </c>
      <c r="D5" s="527"/>
      <c r="E5" s="524" t="s">
        <v>4</v>
      </c>
      <c r="F5" s="525"/>
      <c r="G5" s="524" t="s">
        <v>63</v>
      </c>
      <c r="H5" s="525"/>
      <c r="I5" s="524" t="s">
        <v>5</v>
      </c>
      <c r="J5" s="525"/>
      <c r="K5" s="524" t="s">
        <v>6</v>
      </c>
      <c r="L5" s="525"/>
      <c r="M5" s="524" t="s">
        <v>154</v>
      </c>
      <c r="N5" s="525"/>
      <c r="O5" s="524" t="s">
        <v>7</v>
      </c>
      <c r="P5" s="525"/>
      <c r="Q5" s="523" t="s">
        <v>155</v>
      </c>
      <c r="R5" s="523"/>
      <c r="S5" s="524" t="s">
        <v>8</v>
      </c>
      <c r="T5" s="525"/>
      <c r="U5" s="521" t="s">
        <v>9</v>
      </c>
      <c r="V5" s="522"/>
      <c r="W5" s="521" t="s">
        <v>10</v>
      </c>
      <c r="X5" s="522"/>
    </row>
    <row r="6" spans="1:24" s="194" customFormat="1" ht="28.5" customHeight="1">
      <c r="A6" s="530"/>
      <c r="B6" s="530"/>
      <c r="C6" s="357" t="s">
        <v>11</v>
      </c>
      <c r="D6" s="357" t="s">
        <v>12</v>
      </c>
      <c r="E6" s="357" t="s">
        <v>11</v>
      </c>
      <c r="F6" s="357" t="s">
        <v>12</v>
      </c>
      <c r="G6" s="357" t="s">
        <v>11</v>
      </c>
      <c r="H6" s="357" t="s">
        <v>12</v>
      </c>
      <c r="I6" s="357" t="s">
        <v>11</v>
      </c>
      <c r="J6" s="357" t="s">
        <v>12</v>
      </c>
      <c r="K6" s="357" t="s">
        <v>11</v>
      </c>
      <c r="L6" s="357" t="s">
        <v>12</v>
      </c>
      <c r="M6" s="357" t="s">
        <v>11</v>
      </c>
      <c r="N6" s="357" t="s">
        <v>12</v>
      </c>
      <c r="O6" s="358" t="s">
        <v>11</v>
      </c>
      <c r="P6" s="357" t="s">
        <v>12</v>
      </c>
      <c r="Q6" s="358" t="s">
        <v>11</v>
      </c>
      <c r="R6" s="357" t="s">
        <v>12</v>
      </c>
      <c r="S6" s="356" t="s">
        <v>11</v>
      </c>
      <c r="T6" s="357" t="s">
        <v>12</v>
      </c>
      <c r="U6" s="345" t="s">
        <v>11</v>
      </c>
      <c r="V6" s="341" t="s">
        <v>12</v>
      </c>
      <c r="W6" s="345" t="s">
        <v>11</v>
      </c>
      <c r="X6" s="341" t="s">
        <v>12</v>
      </c>
    </row>
    <row r="7" spans="1:26" s="195" customFormat="1" ht="15" customHeight="1">
      <c r="A7" s="359">
        <v>1111</v>
      </c>
      <c r="B7" s="360" t="s">
        <v>13</v>
      </c>
      <c r="C7" s="361">
        <v>3857926330</v>
      </c>
      <c r="D7" s="361"/>
      <c r="E7" s="361">
        <v>1276719779330</v>
      </c>
      <c r="F7" s="361">
        <v>1276929323327</v>
      </c>
      <c r="G7" s="361">
        <v>120341726873</v>
      </c>
      <c r="H7" s="361">
        <v>120306269978</v>
      </c>
      <c r="I7" s="361">
        <v>236996107490</v>
      </c>
      <c r="J7" s="361">
        <v>235265878865</v>
      </c>
      <c r="K7" s="361">
        <v>94005885542</v>
      </c>
      <c r="L7" s="361">
        <v>93908362407</v>
      </c>
      <c r="M7" s="361">
        <v>61092955365</v>
      </c>
      <c r="N7" s="361">
        <v>61721501217</v>
      </c>
      <c r="O7" s="361">
        <v>183503903974</v>
      </c>
      <c r="P7" s="361">
        <v>183530135065</v>
      </c>
      <c r="Q7" s="361">
        <v>70519206365</v>
      </c>
      <c r="R7" s="361">
        <v>70468341397</v>
      </c>
      <c r="S7" s="362">
        <v>1734307400228</v>
      </c>
      <c r="T7" s="361">
        <v>1734806421783</v>
      </c>
      <c r="U7" s="350">
        <f>SUM(E7+G7+I7+K7+O7+S7+Q7+M7)</f>
        <v>3777486965167</v>
      </c>
      <c r="V7" s="350">
        <f>SUM(F7+H7+J7+L7+P7+T7+R7+N7)</f>
        <v>3776936234039</v>
      </c>
      <c r="W7" s="349">
        <f>U7+C7-V7</f>
        <v>4408657458</v>
      </c>
      <c r="X7" s="349"/>
      <c r="Z7" s="195">
        <f>SUM(W7:W9)</f>
        <v>49942442367</v>
      </c>
    </row>
    <row r="8" spans="1:24" s="195" customFormat="1" ht="12" customHeight="1">
      <c r="A8" s="363">
        <v>1121</v>
      </c>
      <c r="B8" s="364" t="s">
        <v>14</v>
      </c>
      <c r="C8" s="365">
        <v>7593046947</v>
      </c>
      <c r="D8" s="365"/>
      <c r="E8" s="366">
        <v>0</v>
      </c>
      <c r="F8" s="366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>
        <v>2802462094830</v>
      </c>
      <c r="T8" s="365">
        <v>2765298998247</v>
      </c>
      <c r="U8" s="346">
        <f>SUM(E8+G8+I8+K8+O8+S8+Q8+M8)</f>
        <v>2802462094830</v>
      </c>
      <c r="V8" s="346">
        <f>SUM(F8+H8+J8+L8+P8+T8+R8+N8)</f>
        <v>2765298998247</v>
      </c>
      <c r="W8" s="346">
        <f>U8+C8-V8</f>
        <v>44756143530</v>
      </c>
      <c r="X8" s="346"/>
    </row>
    <row r="9" spans="1:24" s="195" customFormat="1" ht="12" customHeight="1">
      <c r="A9" s="363">
        <v>1122</v>
      </c>
      <c r="B9" s="364" t="s">
        <v>15</v>
      </c>
      <c r="C9" s="365">
        <v>30738284</v>
      </c>
      <c r="D9" s="365"/>
      <c r="E9" s="365">
        <v>0</v>
      </c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7">
        <v>576913357260</v>
      </c>
      <c r="T9" s="365">
        <v>576166454165</v>
      </c>
      <c r="U9" s="346">
        <f aca="true" t="shared" si="0" ref="U9:V70">SUM(E9+G9+I9+K9+O9+S9+Q9+M9)</f>
        <v>576913357260</v>
      </c>
      <c r="V9" s="346">
        <f t="shared" si="0"/>
        <v>576166454165</v>
      </c>
      <c r="W9" s="346">
        <f>U9+C9-V9</f>
        <v>777641379</v>
      </c>
      <c r="X9" s="346"/>
    </row>
    <row r="10" spans="1:25" s="195" customFormat="1" ht="13.5" customHeight="1">
      <c r="A10" s="363">
        <v>131</v>
      </c>
      <c r="B10" s="364" t="s">
        <v>16</v>
      </c>
      <c r="C10" s="365">
        <v>90123657592</v>
      </c>
      <c r="D10" s="365">
        <v>3456048045</v>
      </c>
      <c r="E10" s="365">
        <v>83817347080</v>
      </c>
      <c r="F10" s="365">
        <v>84426736124</v>
      </c>
      <c r="G10" s="365">
        <v>127509469433</v>
      </c>
      <c r="H10" s="365">
        <v>124780824066</v>
      </c>
      <c r="I10" s="365">
        <v>66887153703</v>
      </c>
      <c r="J10" s="365">
        <v>63650580523</v>
      </c>
      <c r="K10" s="365">
        <v>75273875181</v>
      </c>
      <c r="L10" s="365">
        <v>71745213958</v>
      </c>
      <c r="M10" s="365">
        <v>106688194518</v>
      </c>
      <c r="N10" s="365">
        <v>109015293063</v>
      </c>
      <c r="O10" s="368">
        <v>44932549663</v>
      </c>
      <c r="P10" s="365">
        <v>42202759321</v>
      </c>
      <c r="Q10" s="365">
        <v>97219599113</v>
      </c>
      <c r="R10" s="365">
        <v>102918935859</v>
      </c>
      <c r="S10" s="367">
        <v>2200118221419</v>
      </c>
      <c r="T10" s="365">
        <v>2075742107714</v>
      </c>
      <c r="U10" s="346">
        <f t="shared" si="0"/>
        <v>2802446410110</v>
      </c>
      <c r="V10" s="346">
        <f t="shared" si="0"/>
        <v>2674482450628</v>
      </c>
      <c r="W10" s="346">
        <v>219050597599</v>
      </c>
      <c r="X10" s="346">
        <f>Y10</f>
        <v>4419028570</v>
      </c>
      <c r="Y10" s="195">
        <f>D10-C10+V10-U10+W10</f>
        <v>4419028570</v>
      </c>
    </row>
    <row r="11" spans="1:24" s="195" customFormat="1" ht="12" customHeight="1">
      <c r="A11" s="363">
        <v>133</v>
      </c>
      <c r="B11" s="364" t="s">
        <v>64</v>
      </c>
      <c r="C11" s="365">
        <v>2298401954</v>
      </c>
      <c r="D11" s="365"/>
      <c r="E11" s="365">
        <v>4457681498</v>
      </c>
      <c r="F11" s="365">
        <v>4457681498</v>
      </c>
      <c r="G11" s="365">
        <v>446961629</v>
      </c>
      <c r="H11" s="365">
        <f>G11</f>
        <v>446961629</v>
      </c>
      <c r="I11" s="365">
        <v>334866138</v>
      </c>
      <c r="J11" s="365">
        <f>I11</f>
        <v>334866138</v>
      </c>
      <c r="K11" s="365">
        <v>211010750</v>
      </c>
      <c r="L11" s="365">
        <f>K11</f>
        <v>211010750</v>
      </c>
      <c r="M11" s="365">
        <v>999003287</v>
      </c>
      <c r="N11" s="365">
        <f>M11</f>
        <v>999003287</v>
      </c>
      <c r="O11" s="368">
        <v>23665894</v>
      </c>
      <c r="P11" s="368">
        <f>O11</f>
        <v>23665894</v>
      </c>
      <c r="Q11" s="368">
        <v>1061353101</v>
      </c>
      <c r="R11" s="368">
        <f>Q11</f>
        <v>1061353101</v>
      </c>
      <c r="S11" s="367">
        <v>58229757810</v>
      </c>
      <c r="T11" s="367">
        <v>60528159764</v>
      </c>
      <c r="U11" s="346">
        <f t="shared" si="0"/>
        <v>65764300107</v>
      </c>
      <c r="V11" s="346">
        <f t="shared" si="0"/>
        <v>68062702061</v>
      </c>
      <c r="W11" s="346">
        <f>U11+C11-V11</f>
        <v>0</v>
      </c>
      <c r="X11" s="346"/>
    </row>
    <row r="12" spans="1:26" s="195" customFormat="1" ht="12" customHeight="1">
      <c r="A12" s="363">
        <v>136</v>
      </c>
      <c r="B12" s="364" t="s">
        <v>17</v>
      </c>
      <c r="C12" s="365">
        <v>108868261287</v>
      </c>
      <c r="D12" s="365"/>
      <c r="E12" s="366">
        <v>0</v>
      </c>
      <c r="F12" s="366">
        <v>0</v>
      </c>
      <c r="G12" s="366">
        <v>0</v>
      </c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7">
        <v>2059382833790</v>
      </c>
      <c r="T12" s="365">
        <v>2014613625994</v>
      </c>
      <c r="U12" s="346">
        <f t="shared" si="0"/>
        <v>2059382833790</v>
      </c>
      <c r="V12" s="346">
        <f t="shared" si="0"/>
        <v>2014613625994</v>
      </c>
      <c r="W12" s="346">
        <f>U12+C12-V12</f>
        <v>153637469083</v>
      </c>
      <c r="X12" s="346"/>
      <c r="Z12" s="195">
        <f>W12</f>
        <v>153637469083</v>
      </c>
    </row>
    <row r="13" spans="1:24" s="195" customFormat="1" ht="12" customHeight="1">
      <c r="A13" s="363">
        <v>1381</v>
      </c>
      <c r="B13" s="364" t="s">
        <v>18</v>
      </c>
      <c r="C13" s="365">
        <v>0</v>
      </c>
      <c r="D13" s="365"/>
      <c r="E13" s="365">
        <v>0</v>
      </c>
      <c r="F13" s="365">
        <v>0</v>
      </c>
      <c r="G13" s="365">
        <v>0</v>
      </c>
      <c r="H13" s="365"/>
      <c r="I13" s="365"/>
      <c r="J13" s="365"/>
      <c r="K13" s="365"/>
      <c r="L13" s="365"/>
      <c r="M13" s="365"/>
      <c r="N13" s="365"/>
      <c r="O13" s="365"/>
      <c r="P13" s="365">
        <v>0</v>
      </c>
      <c r="Q13" s="365"/>
      <c r="R13" s="365"/>
      <c r="S13" s="367"/>
      <c r="T13" s="365"/>
      <c r="U13" s="346">
        <f t="shared" si="0"/>
        <v>0</v>
      </c>
      <c r="V13" s="346">
        <f t="shared" si="0"/>
        <v>0</v>
      </c>
      <c r="W13" s="346">
        <f>U13+C13-V13</f>
        <v>0</v>
      </c>
      <c r="X13" s="346"/>
    </row>
    <row r="14" spans="1:25" s="195" customFormat="1" ht="12" customHeight="1">
      <c r="A14" s="363">
        <v>1388</v>
      </c>
      <c r="B14" s="364" t="s">
        <v>19</v>
      </c>
      <c r="C14" s="365">
        <v>2198378910</v>
      </c>
      <c r="D14" s="369">
        <v>16224310514</v>
      </c>
      <c r="E14" s="365">
        <v>72098837</v>
      </c>
      <c r="F14" s="365">
        <v>72098837</v>
      </c>
      <c r="G14" s="365">
        <v>224276424</v>
      </c>
      <c r="H14" s="365">
        <v>224276424</v>
      </c>
      <c r="I14" s="365">
        <v>7748460</v>
      </c>
      <c r="J14" s="365">
        <v>34657550</v>
      </c>
      <c r="K14" s="365">
        <v>119721790</v>
      </c>
      <c r="L14" s="365">
        <v>119721790</v>
      </c>
      <c r="M14" s="365">
        <v>43698391</v>
      </c>
      <c r="N14" s="365">
        <v>48544210</v>
      </c>
      <c r="O14" s="365">
        <v>305058598</v>
      </c>
      <c r="P14" s="365">
        <v>306773328</v>
      </c>
      <c r="Q14" s="365">
        <v>462814475</v>
      </c>
      <c r="R14" s="365">
        <v>462814475</v>
      </c>
      <c r="S14" s="367">
        <v>3641678542</v>
      </c>
      <c r="T14" s="365">
        <v>3439377058</v>
      </c>
      <c r="U14" s="346">
        <f t="shared" si="0"/>
        <v>4877095517</v>
      </c>
      <c r="V14" s="346">
        <f t="shared" si="0"/>
        <v>4708263672</v>
      </c>
      <c r="W14" s="346">
        <v>2146199374</v>
      </c>
      <c r="X14" s="346">
        <f>Y14</f>
        <v>16003299133</v>
      </c>
      <c r="Y14" s="195">
        <f>D14-C14+V14-U14+W14</f>
        <v>16003299133</v>
      </c>
    </row>
    <row r="15" spans="1:24" s="195" customFormat="1" ht="12" customHeight="1">
      <c r="A15" s="363">
        <v>139</v>
      </c>
      <c r="B15" s="364" t="s">
        <v>20</v>
      </c>
      <c r="C15" s="365"/>
      <c r="D15" s="369">
        <v>2050867800</v>
      </c>
      <c r="E15" s="365">
        <v>0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7">
        <v>0</v>
      </c>
      <c r="T15" s="365"/>
      <c r="U15" s="346">
        <f t="shared" si="0"/>
        <v>0</v>
      </c>
      <c r="V15" s="346">
        <f t="shared" si="0"/>
        <v>0</v>
      </c>
      <c r="W15" s="346"/>
      <c r="X15" s="346">
        <f>D15+V15-U15</f>
        <v>2050867800</v>
      </c>
    </row>
    <row r="16" spans="1:24" s="195" customFormat="1" ht="12" customHeight="1">
      <c r="A16" s="363">
        <v>141</v>
      </c>
      <c r="B16" s="364" t="s">
        <v>21</v>
      </c>
      <c r="C16" s="365">
        <v>708179762</v>
      </c>
      <c r="D16" s="365"/>
      <c r="E16" s="365">
        <v>40000000</v>
      </c>
      <c r="F16" s="365">
        <v>40000000</v>
      </c>
      <c r="G16" s="365">
        <v>11000000</v>
      </c>
      <c r="H16" s="365">
        <v>11000000</v>
      </c>
      <c r="I16" s="365"/>
      <c r="J16" s="365"/>
      <c r="K16" s="365"/>
      <c r="L16" s="365"/>
      <c r="M16" s="365">
        <v>9000000</v>
      </c>
      <c r="N16" s="365">
        <v>10000000</v>
      </c>
      <c r="O16" s="365">
        <v>17000000</v>
      </c>
      <c r="P16" s="365">
        <v>10000000</v>
      </c>
      <c r="Q16" s="365"/>
      <c r="R16" s="365"/>
      <c r="S16" s="367">
        <v>8615634644</v>
      </c>
      <c r="T16" s="365">
        <v>7605921417</v>
      </c>
      <c r="U16" s="346">
        <f t="shared" si="0"/>
        <v>8692634644</v>
      </c>
      <c r="V16" s="346">
        <f t="shared" si="0"/>
        <v>7676921417</v>
      </c>
      <c r="W16" s="346">
        <f aca="true" t="shared" si="1" ref="W16:W26">U16+C16-V16</f>
        <v>1723892989</v>
      </c>
      <c r="X16" s="346"/>
    </row>
    <row r="17" spans="1:24" s="195" customFormat="1" ht="12" customHeight="1">
      <c r="A17" s="363" t="s">
        <v>549</v>
      </c>
      <c r="B17" s="364" t="s">
        <v>230</v>
      </c>
      <c r="C17" s="365">
        <v>123419345</v>
      </c>
      <c r="D17" s="365"/>
      <c r="E17" s="365">
        <v>509297091</v>
      </c>
      <c r="F17" s="365">
        <v>432297091</v>
      </c>
      <c r="G17" s="365">
        <v>10190569</v>
      </c>
      <c r="H17" s="365">
        <v>9493100</v>
      </c>
      <c r="I17" s="365"/>
      <c r="J17" s="365"/>
      <c r="K17" s="365"/>
      <c r="L17" s="365"/>
      <c r="M17" s="365">
        <v>156411179</v>
      </c>
      <c r="N17" s="365">
        <v>102701524</v>
      </c>
      <c r="O17" s="365"/>
      <c r="P17" s="365">
        <v>0</v>
      </c>
      <c r="Q17" s="365"/>
      <c r="R17" s="365"/>
      <c r="S17" s="367">
        <v>144473256</v>
      </c>
      <c r="T17" s="365">
        <v>113798605</v>
      </c>
      <c r="U17" s="346">
        <f t="shared" si="0"/>
        <v>820372095</v>
      </c>
      <c r="V17" s="346">
        <f t="shared" si="0"/>
        <v>658290320</v>
      </c>
      <c r="W17" s="346">
        <f t="shared" si="1"/>
        <v>285501120</v>
      </c>
      <c r="X17" s="346"/>
    </row>
    <row r="18" spans="1:25" s="195" customFormat="1" ht="12" customHeight="1">
      <c r="A18" s="363">
        <v>144</v>
      </c>
      <c r="B18" s="364" t="s">
        <v>22</v>
      </c>
      <c r="C18" s="365">
        <v>2500000161</v>
      </c>
      <c r="D18" s="365"/>
      <c r="E18" s="365">
        <v>0</v>
      </c>
      <c r="F18" s="365">
        <v>0</v>
      </c>
      <c r="G18" s="365">
        <v>0</v>
      </c>
      <c r="H18" s="365"/>
      <c r="I18" s="365"/>
      <c r="J18" s="365"/>
      <c r="K18" s="365"/>
      <c r="L18" s="365"/>
      <c r="M18" s="365">
        <v>500000000</v>
      </c>
      <c r="N18" s="365">
        <v>500000000</v>
      </c>
      <c r="O18" s="365"/>
      <c r="P18" s="365"/>
      <c r="Q18" s="365"/>
      <c r="R18" s="365"/>
      <c r="S18" s="367">
        <v>162540432059</v>
      </c>
      <c r="T18" s="365">
        <v>160672911054</v>
      </c>
      <c r="U18" s="346">
        <f t="shared" si="0"/>
        <v>163040432059</v>
      </c>
      <c r="V18" s="346">
        <f t="shared" si="0"/>
        <v>161172911054</v>
      </c>
      <c r="W18" s="346">
        <f t="shared" si="1"/>
        <v>4367521166</v>
      </c>
      <c r="X18" s="346"/>
      <c r="Y18" s="195">
        <f>W12-X50</f>
        <v>0</v>
      </c>
    </row>
    <row r="19" spans="1:24" s="195" customFormat="1" ht="12" customHeight="1">
      <c r="A19" s="363" t="s">
        <v>216</v>
      </c>
      <c r="B19" s="364" t="s">
        <v>217</v>
      </c>
      <c r="C19" s="365">
        <v>30450024230</v>
      </c>
      <c r="D19" s="365"/>
      <c r="E19" s="365">
        <v>0</v>
      </c>
      <c r="F19" s="365">
        <v>0</v>
      </c>
      <c r="G19" s="365">
        <v>0</v>
      </c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>
        <v>-1238901904</v>
      </c>
      <c r="T19" s="365">
        <v>28078755995</v>
      </c>
      <c r="U19" s="346">
        <f t="shared" si="0"/>
        <v>-1238901904</v>
      </c>
      <c r="V19" s="346">
        <f t="shared" si="0"/>
        <v>28078755995</v>
      </c>
      <c r="W19" s="346">
        <f t="shared" si="1"/>
        <v>1132366331</v>
      </c>
      <c r="X19" s="346"/>
    </row>
    <row r="20" spans="1:24" s="195" customFormat="1" ht="12" customHeight="1">
      <c r="A20" s="363">
        <v>1521</v>
      </c>
      <c r="B20" s="364" t="s">
        <v>23</v>
      </c>
      <c r="C20" s="365">
        <v>0</v>
      </c>
      <c r="D20" s="365"/>
      <c r="E20" s="365">
        <v>0</v>
      </c>
      <c r="F20" s="365">
        <v>0</v>
      </c>
      <c r="G20" s="365">
        <v>0</v>
      </c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/>
      <c r="T20" s="365"/>
      <c r="U20" s="346">
        <f t="shared" si="0"/>
        <v>0</v>
      </c>
      <c r="V20" s="346">
        <f t="shared" si="0"/>
        <v>0</v>
      </c>
      <c r="W20" s="346">
        <f t="shared" si="1"/>
        <v>0</v>
      </c>
      <c r="X20" s="346"/>
    </row>
    <row r="21" spans="1:24" s="195" customFormat="1" ht="12" customHeight="1">
      <c r="A21" s="363">
        <v>1523</v>
      </c>
      <c r="B21" s="364" t="s">
        <v>24</v>
      </c>
      <c r="C21" s="365">
        <v>3533971</v>
      </c>
      <c r="D21" s="365"/>
      <c r="E21" s="365">
        <v>0</v>
      </c>
      <c r="F21" s="365">
        <v>0</v>
      </c>
      <c r="G21" s="365">
        <v>0</v>
      </c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7">
        <v>217945521</v>
      </c>
      <c r="T21" s="365">
        <v>214828895</v>
      </c>
      <c r="U21" s="346">
        <f t="shared" si="0"/>
        <v>217945521</v>
      </c>
      <c r="V21" s="346">
        <f t="shared" si="0"/>
        <v>214828895</v>
      </c>
      <c r="W21" s="346">
        <f t="shared" si="1"/>
        <v>6650597</v>
      </c>
      <c r="X21" s="346"/>
    </row>
    <row r="22" spans="1:24" s="195" customFormat="1" ht="12" customHeight="1">
      <c r="A22" s="363">
        <v>1524</v>
      </c>
      <c r="B22" s="364" t="s">
        <v>25</v>
      </c>
      <c r="C22" s="365">
        <v>8272727</v>
      </c>
      <c r="D22" s="365">
        <v>0</v>
      </c>
      <c r="E22" s="365">
        <v>0</v>
      </c>
      <c r="F22" s="365">
        <v>0</v>
      </c>
      <c r="G22" s="365">
        <v>0</v>
      </c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7"/>
      <c r="T22" s="365">
        <v>8272727</v>
      </c>
      <c r="U22" s="346">
        <f t="shared" si="0"/>
        <v>0</v>
      </c>
      <c r="V22" s="346">
        <f t="shared" si="0"/>
        <v>8272727</v>
      </c>
      <c r="W22" s="346">
        <f t="shared" si="1"/>
        <v>0</v>
      </c>
      <c r="X22" s="346">
        <v>0</v>
      </c>
    </row>
    <row r="23" spans="1:24" s="195" customFormat="1" ht="12" customHeight="1">
      <c r="A23" s="363">
        <v>153</v>
      </c>
      <c r="B23" s="364" t="s">
        <v>26</v>
      </c>
      <c r="C23" s="365">
        <v>0</v>
      </c>
      <c r="D23" s="365"/>
      <c r="E23" s="365">
        <v>56897091</v>
      </c>
      <c r="F23" s="365">
        <v>56897091</v>
      </c>
      <c r="G23" s="365">
        <v>0</v>
      </c>
      <c r="H23" s="365"/>
      <c r="I23" s="365"/>
      <c r="J23" s="365"/>
      <c r="K23" s="365"/>
      <c r="L23" s="365">
        <v>0</v>
      </c>
      <c r="M23" s="365">
        <v>20456974</v>
      </c>
      <c r="N23" s="365">
        <v>20456974</v>
      </c>
      <c r="O23" s="365">
        <v>5563636</v>
      </c>
      <c r="P23" s="365">
        <v>5563636</v>
      </c>
      <c r="Q23" s="365">
        <v>32749558</v>
      </c>
      <c r="R23" s="365">
        <v>32749558</v>
      </c>
      <c r="S23" s="367">
        <v>157799684</v>
      </c>
      <c r="T23" s="365">
        <v>157799684</v>
      </c>
      <c r="U23" s="346">
        <f t="shared" si="0"/>
        <v>273466943</v>
      </c>
      <c r="V23" s="346">
        <f t="shared" si="0"/>
        <v>273466943</v>
      </c>
      <c r="W23" s="346">
        <f t="shared" si="1"/>
        <v>0</v>
      </c>
      <c r="X23" s="346"/>
    </row>
    <row r="24" spans="1:24" s="195" customFormat="1" ht="12" customHeight="1">
      <c r="A24" s="363">
        <v>154</v>
      </c>
      <c r="B24" s="364" t="s">
        <v>27</v>
      </c>
      <c r="C24" s="365">
        <v>0</v>
      </c>
      <c r="D24" s="365"/>
      <c r="E24" s="365">
        <v>7567370528</v>
      </c>
      <c r="F24" s="365">
        <v>7567370528</v>
      </c>
      <c r="G24" s="365">
        <v>4391693814</v>
      </c>
      <c r="H24" s="365">
        <v>4391693814</v>
      </c>
      <c r="I24" s="365"/>
      <c r="J24" s="365">
        <v>0</v>
      </c>
      <c r="K24" s="365">
        <v>1873185715</v>
      </c>
      <c r="L24" s="365">
        <v>1873185715</v>
      </c>
      <c r="M24" s="365">
        <v>5111996400</v>
      </c>
      <c r="N24" s="365">
        <v>5111996400</v>
      </c>
      <c r="O24" s="365">
        <v>5054901453</v>
      </c>
      <c r="P24" s="365">
        <v>5054901453</v>
      </c>
      <c r="Q24" s="365">
        <v>16686338784</v>
      </c>
      <c r="R24" s="365">
        <v>16686338784</v>
      </c>
      <c r="S24" s="367">
        <v>7135991877</v>
      </c>
      <c r="T24" s="365">
        <v>7135991877</v>
      </c>
      <c r="U24" s="346">
        <f t="shared" si="0"/>
        <v>47821478571</v>
      </c>
      <c r="V24" s="346">
        <f t="shared" si="0"/>
        <v>47821478571</v>
      </c>
      <c r="W24" s="346">
        <f t="shared" si="1"/>
        <v>0</v>
      </c>
      <c r="X24" s="346"/>
    </row>
    <row r="25" spans="1:24" s="195" customFormat="1" ht="12" customHeight="1">
      <c r="A25" s="363">
        <v>1561</v>
      </c>
      <c r="B25" s="364" t="s">
        <v>28</v>
      </c>
      <c r="C25" s="365">
        <v>120633430921</v>
      </c>
      <c r="D25" s="365"/>
      <c r="E25" s="365">
        <v>1306326817367</v>
      </c>
      <c r="F25" s="365">
        <v>1290456503216</v>
      </c>
      <c r="G25" s="365">
        <v>135593265146</v>
      </c>
      <c r="H25" s="365">
        <v>131188852005</v>
      </c>
      <c r="I25" s="365">
        <v>274486998088</v>
      </c>
      <c r="J25" s="365">
        <v>260135756748</v>
      </c>
      <c r="K25" s="365">
        <v>113870864100</v>
      </c>
      <c r="L25" s="365">
        <v>106061133752</v>
      </c>
      <c r="M25" s="365">
        <v>111370841974</v>
      </c>
      <c r="N25" s="365">
        <v>103203642432</v>
      </c>
      <c r="O25" s="368">
        <v>200901202706</v>
      </c>
      <c r="P25" s="365">
        <v>194667457283</v>
      </c>
      <c r="Q25" s="365">
        <v>117592123762</v>
      </c>
      <c r="R25" s="365">
        <v>105317587960</v>
      </c>
      <c r="S25" s="367">
        <v>1422559873524</v>
      </c>
      <c r="T25" s="365">
        <v>1175671384680</v>
      </c>
      <c r="U25" s="346">
        <f t="shared" si="0"/>
        <v>3682701986667</v>
      </c>
      <c r="V25" s="346">
        <f t="shared" si="0"/>
        <v>3366702318076</v>
      </c>
      <c r="W25" s="346">
        <f t="shared" si="1"/>
        <v>436633099512</v>
      </c>
      <c r="X25" s="346"/>
    </row>
    <row r="26" spans="1:24" s="195" customFormat="1" ht="12" customHeight="1">
      <c r="A26" s="363">
        <v>1562</v>
      </c>
      <c r="B26" s="364" t="s">
        <v>29</v>
      </c>
      <c r="C26" s="365">
        <v>27974152</v>
      </c>
      <c r="D26" s="365"/>
      <c r="E26" s="365">
        <v>361551362</v>
      </c>
      <c r="F26" s="365">
        <v>361551362</v>
      </c>
      <c r="G26" s="365">
        <v>12494800</v>
      </c>
      <c r="H26" s="365">
        <v>40468952</v>
      </c>
      <c r="I26" s="365">
        <v>33376644</v>
      </c>
      <c r="J26" s="365">
        <v>33376644</v>
      </c>
      <c r="K26" s="365">
        <v>21039595</v>
      </c>
      <c r="L26" s="365">
        <v>21039595</v>
      </c>
      <c r="M26" s="365">
        <v>173407170</v>
      </c>
      <c r="N26" s="365">
        <f>M26</f>
        <v>173407170</v>
      </c>
      <c r="O26" s="368">
        <v>61899841</v>
      </c>
      <c r="P26" s="365">
        <f>O26</f>
        <v>61899841</v>
      </c>
      <c r="Q26" s="365"/>
      <c r="R26" s="365"/>
      <c r="S26" s="367">
        <v>13920619630</v>
      </c>
      <c r="T26" s="365">
        <f>S26</f>
        <v>13920619630</v>
      </c>
      <c r="U26" s="346">
        <f t="shared" si="0"/>
        <v>14584389042</v>
      </c>
      <c r="V26" s="346">
        <f t="shared" si="0"/>
        <v>14612363194</v>
      </c>
      <c r="W26" s="346">
        <f t="shared" si="1"/>
        <v>0</v>
      </c>
      <c r="X26" s="346"/>
    </row>
    <row r="27" spans="1:24" s="195" customFormat="1" ht="12" customHeight="1">
      <c r="A27" s="363">
        <v>159</v>
      </c>
      <c r="B27" s="364" t="s">
        <v>30</v>
      </c>
      <c r="C27" s="365"/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0</v>
      </c>
      <c r="M27" s="365">
        <v>0</v>
      </c>
      <c r="N27" s="365"/>
      <c r="O27" s="365"/>
      <c r="P27" s="365"/>
      <c r="Q27" s="365"/>
      <c r="R27" s="365"/>
      <c r="S27" s="367"/>
      <c r="T27" s="365"/>
      <c r="U27" s="346">
        <f t="shared" si="0"/>
        <v>0</v>
      </c>
      <c r="V27" s="346">
        <f t="shared" si="0"/>
        <v>0</v>
      </c>
      <c r="W27" s="346"/>
      <c r="X27" s="346">
        <f>V27+D27-U27</f>
        <v>0</v>
      </c>
    </row>
    <row r="28" spans="1:24" s="195" customFormat="1" ht="12" customHeight="1">
      <c r="A28" s="363">
        <v>211</v>
      </c>
      <c r="B28" s="364" t="s">
        <v>31</v>
      </c>
      <c r="C28" s="365">
        <v>21208379030</v>
      </c>
      <c r="D28" s="365"/>
      <c r="E28" s="365">
        <v>0</v>
      </c>
      <c r="F28" s="365">
        <v>0</v>
      </c>
      <c r="G28" s="365">
        <v>0</v>
      </c>
      <c r="H28" s="365">
        <v>0</v>
      </c>
      <c r="I28" s="365">
        <v>0</v>
      </c>
      <c r="J28" s="365">
        <v>0</v>
      </c>
      <c r="K28" s="365">
        <v>0</v>
      </c>
      <c r="L28" s="365">
        <v>0</v>
      </c>
      <c r="M28" s="365">
        <v>0</v>
      </c>
      <c r="N28" s="365"/>
      <c r="O28" s="368"/>
      <c r="P28" s="365"/>
      <c r="Q28" s="365"/>
      <c r="R28" s="365"/>
      <c r="S28" s="367">
        <v>11498994538</v>
      </c>
      <c r="T28" s="365"/>
      <c r="U28" s="346">
        <f t="shared" si="0"/>
        <v>11498994538</v>
      </c>
      <c r="V28" s="346">
        <f t="shared" si="0"/>
        <v>0</v>
      </c>
      <c r="W28" s="346">
        <f>U28+C28-V28</f>
        <v>32707373568</v>
      </c>
      <c r="X28" s="346"/>
    </row>
    <row r="29" spans="1:24" s="195" customFormat="1" ht="12" customHeight="1">
      <c r="A29" s="363" t="s">
        <v>296</v>
      </c>
      <c r="B29" s="364" t="s">
        <v>94</v>
      </c>
      <c r="C29" s="365">
        <v>113152532884</v>
      </c>
      <c r="D29" s="365"/>
      <c r="E29" s="365">
        <v>0</v>
      </c>
      <c r="F29" s="365">
        <v>0</v>
      </c>
      <c r="G29" s="365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0</v>
      </c>
      <c r="M29" s="365">
        <v>0</v>
      </c>
      <c r="N29" s="365"/>
      <c r="O29" s="368"/>
      <c r="P29" s="365"/>
      <c r="Q29" s="365"/>
      <c r="R29" s="365"/>
      <c r="S29" s="367">
        <v>0</v>
      </c>
      <c r="T29" s="365"/>
      <c r="U29" s="346">
        <f t="shared" si="0"/>
        <v>0</v>
      </c>
      <c r="V29" s="346">
        <f t="shared" si="0"/>
        <v>0</v>
      </c>
      <c r="W29" s="346">
        <f>U29+C29-V29</f>
        <v>113152532884</v>
      </c>
      <c r="X29" s="346"/>
    </row>
    <row r="30" spans="1:24" s="195" customFormat="1" ht="12" customHeight="1">
      <c r="A30" s="363" t="s">
        <v>307</v>
      </c>
      <c r="B30" s="364" t="s">
        <v>308</v>
      </c>
      <c r="C30" s="365"/>
      <c r="D30" s="365">
        <v>6728680934</v>
      </c>
      <c r="E30" s="365">
        <v>0</v>
      </c>
      <c r="F30" s="365">
        <v>0</v>
      </c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>
        <v>0</v>
      </c>
      <c r="N30" s="365"/>
      <c r="O30" s="368"/>
      <c r="P30" s="365"/>
      <c r="Q30" s="365"/>
      <c r="R30" s="365"/>
      <c r="S30" s="367">
        <v>0</v>
      </c>
      <c r="T30" s="365">
        <v>770483034</v>
      </c>
      <c r="U30" s="346">
        <f t="shared" si="0"/>
        <v>0</v>
      </c>
      <c r="V30" s="346">
        <f t="shared" si="0"/>
        <v>770483034</v>
      </c>
      <c r="W30" s="346"/>
      <c r="X30" s="346">
        <f>D30+V30-U30</f>
        <v>7499163968</v>
      </c>
    </row>
    <row r="31" spans="1:24" s="195" customFormat="1" ht="12" customHeight="1">
      <c r="A31" s="363" t="s">
        <v>306</v>
      </c>
      <c r="B31" s="364" t="s">
        <v>309</v>
      </c>
      <c r="C31" s="365"/>
      <c r="D31" s="365">
        <v>553136722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/>
      <c r="O31" s="368"/>
      <c r="P31" s="365"/>
      <c r="Q31" s="365"/>
      <c r="R31" s="365"/>
      <c r="S31" s="367">
        <v>0</v>
      </c>
      <c r="T31" s="365">
        <v>95195142</v>
      </c>
      <c r="U31" s="346">
        <f t="shared" si="0"/>
        <v>0</v>
      </c>
      <c r="V31" s="346">
        <f t="shared" si="0"/>
        <v>95195142</v>
      </c>
      <c r="W31" s="346"/>
      <c r="X31" s="346">
        <f>D31+V31-U31</f>
        <v>648331864</v>
      </c>
    </row>
    <row r="32" spans="1:24" s="195" customFormat="1" ht="12" customHeight="1">
      <c r="A32" s="363" t="s">
        <v>625</v>
      </c>
      <c r="B32" s="364" t="s">
        <v>112</v>
      </c>
      <c r="C32" s="365">
        <v>26000000000</v>
      </c>
      <c r="D32" s="365"/>
      <c r="E32" s="365">
        <v>0</v>
      </c>
      <c r="F32" s="365">
        <v>0</v>
      </c>
      <c r="G32" s="365">
        <v>0</v>
      </c>
      <c r="H32" s="365">
        <v>0</v>
      </c>
      <c r="I32" s="365">
        <v>0</v>
      </c>
      <c r="J32" s="365">
        <v>0</v>
      </c>
      <c r="K32" s="365">
        <v>0</v>
      </c>
      <c r="L32" s="365">
        <v>0</v>
      </c>
      <c r="M32" s="365">
        <v>0</v>
      </c>
      <c r="N32" s="365"/>
      <c r="O32" s="368"/>
      <c r="P32" s="365"/>
      <c r="Q32" s="365"/>
      <c r="R32" s="365"/>
      <c r="S32" s="367">
        <v>0</v>
      </c>
      <c r="T32" s="365"/>
      <c r="U32" s="346">
        <f t="shared" si="0"/>
        <v>0</v>
      </c>
      <c r="V32" s="346">
        <f t="shared" si="0"/>
        <v>0</v>
      </c>
      <c r="W32" s="346">
        <f>U32+C32-V32</f>
        <v>26000000000</v>
      </c>
      <c r="X32" s="346">
        <f>D32+V32-U32</f>
        <v>0</v>
      </c>
    </row>
    <row r="33" spans="1:24" s="195" customFormat="1" ht="12" customHeight="1">
      <c r="A33" s="363" t="s">
        <v>661</v>
      </c>
      <c r="B33" s="364" t="s">
        <v>662</v>
      </c>
      <c r="C33" s="365"/>
      <c r="D33" s="365"/>
      <c r="E33" s="365">
        <v>0</v>
      </c>
      <c r="F33" s="365">
        <v>0</v>
      </c>
      <c r="G33" s="365">
        <v>0</v>
      </c>
      <c r="H33" s="365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365">
        <v>0</v>
      </c>
      <c r="O33" s="368">
        <v>0</v>
      </c>
      <c r="P33" s="365">
        <v>0</v>
      </c>
      <c r="Q33" s="365">
        <v>0</v>
      </c>
      <c r="R33" s="365">
        <v>0</v>
      </c>
      <c r="S33" s="367"/>
      <c r="T33" s="365">
        <v>3000000000</v>
      </c>
      <c r="U33" s="346"/>
      <c r="V33" s="346">
        <f t="shared" si="0"/>
        <v>3000000000</v>
      </c>
      <c r="W33" s="346"/>
      <c r="X33" s="346">
        <f>D33+V33-U33</f>
        <v>3000000000</v>
      </c>
    </row>
    <row r="34" spans="1:24" s="195" customFormat="1" ht="12" customHeight="1">
      <c r="A34" s="363">
        <v>241</v>
      </c>
      <c r="B34" s="364" t="s">
        <v>32</v>
      </c>
      <c r="C34" s="365">
        <v>27703995081</v>
      </c>
      <c r="D34" s="365"/>
      <c r="E34" s="365">
        <v>0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5">
        <v>0</v>
      </c>
      <c r="N34" s="365"/>
      <c r="O34" s="368"/>
      <c r="P34" s="365"/>
      <c r="Q34" s="365"/>
      <c r="R34" s="365"/>
      <c r="S34" s="367">
        <v>19307142833</v>
      </c>
      <c r="T34" s="365">
        <v>11505375484</v>
      </c>
      <c r="U34" s="346">
        <f t="shared" si="0"/>
        <v>19307142833</v>
      </c>
      <c r="V34" s="346">
        <f t="shared" si="0"/>
        <v>11505375484</v>
      </c>
      <c r="W34" s="346">
        <f>U34+C34-V34</f>
        <v>35505762430</v>
      </c>
      <c r="X34" s="346"/>
    </row>
    <row r="35" spans="1:24" s="195" customFormat="1" ht="12" customHeight="1">
      <c r="A35" s="363">
        <v>242</v>
      </c>
      <c r="B35" s="364" t="s">
        <v>113</v>
      </c>
      <c r="C35" s="365">
        <v>63648982</v>
      </c>
      <c r="D35" s="365"/>
      <c r="E35" s="365">
        <v>0</v>
      </c>
      <c r="F35" s="365">
        <v>0</v>
      </c>
      <c r="G35" s="365">
        <v>0</v>
      </c>
      <c r="H35" s="365">
        <v>0</v>
      </c>
      <c r="I35" s="365">
        <v>0</v>
      </c>
      <c r="J35" s="365">
        <v>0</v>
      </c>
      <c r="K35" s="365">
        <v>0</v>
      </c>
      <c r="L35" s="365">
        <v>0</v>
      </c>
      <c r="M35" s="365">
        <v>0</v>
      </c>
      <c r="N35" s="365">
        <v>0</v>
      </c>
      <c r="O35" s="368"/>
      <c r="P35" s="365"/>
      <c r="Q35" s="365"/>
      <c r="R35" s="365"/>
      <c r="S35" s="367">
        <v>43874188</v>
      </c>
      <c r="T35" s="365">
        <v>39442310</v>
      </c>
      <c r="U35" s="346">
        <f t="shared" si="0"/>
        <v>43874188</v>
      </c>
      <c r="V35" s="346">
        <f t="shared" si="0"/>
        <v>39442310</v>
      </c>
      <c r="W35" s="346">
        <f>U35+C35-V35</f>
        <v>68080860</v>
      </c>
      <c r="X35" s="346"/>
    </row>
    <row r="36" spans="1:24" s="195" customFormat="1" ht="12" customHeight="1">
      <c r="A36" s="363" t="s">
        <v>125</v>
      </c>
      <c r="B36" s="364" t="s">
        <v>126</v>
      </c>
      <c r="C36" s="365">
        <v>415480000</v>
      </c>
      <c r="D36" s="366"/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365">
        <v>0</v>
      </c>
      <c r="L36" s="365">
        <v>0</v>
      </c>
      <c r="M36" s="365">
        <v>0</v>
      </c>
      <c r="N36" s="365"/>
      <c r="O36" s="368"/>
      <c r="P36" s="365"/>
      <c r="Q36" s="365"/>
      <c r="R36" s="365"/>
      <c r="S36" s="367">
        <v>0</v>
      </c>
      <c r="T36" s="365"/>
      <c r="U36" s="346">
        <f t="shared" si="0"/>
        <v>0</v>
      </c>
      <c r="V36" s="346">
        <f t="shared" si="0"/>
        <v>0</v>
      </c>
      <c r="W36" s="346">
        <f>U36+C36-V36</f>
        <v>415480000</v>
      </c>
      <c r="X36" s="346"/>
    </row>
    <row r="37" spans="1:24" s="195" customFormat="1" ht="12" customHeight="1">
      <c r="A37" s="363">
        <v>311</v>
      </c>
      <c r="B37" s="364" t="s">
        <v>33</v>
      </c>
      <c r="C37" s="365"/>
      <c r="D37" s="365">
        <v>73362122303</v>
      </c>
      <c r="E37" s="365">
        <v>0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0</v>
      </c>
      <c r="L37" s="365">
        <v>0</v>
      </c>
      <c r="M37" s="365">
        <v>0</v>
      </c>
      <c r="N37" s="365"/>
      <c r="O37" s="368"/>
      <c r="P37" s="365"/>
      <c r="Q37" s="365"/>
      <c r="R37" s="365"/>
      <c r="S37" s="367">
        <v>900228824436</v>
      </c>
      <c r="T37" s="365">
        <v>1091838264421</v>
      </c>
      <c r="U37" s="346">
        <f t="shared" si="0"/>
        <v>900228824436</v>
      </c>
      <c r="V37" s="346">
        <f t="shared" si="0"/>
        <v>1091838264421</v>
      </c>
      <c r="W37" s="346"/>
      <c r="X37" s="346">
        <f>D37+V37-U37</f>
        <v>264971562288</v>
      </c>
    </row>
    <row r="38" spans="1:25" s="195" customFormat="1" ht="12" customHeight="1">
      <c r="A38" s="363">
        <v>331</v>
      </c>
      <c r="B38" s="364" t="s">
        <v>34</v>
      </c>
      <c r="C38" s="365">
        <v>22884605850</v>
      </c>
      <c r="D38" s="365">
        <v>27618959888</v>
      </c>
      <c r="E38" s="365">
        <v>116245384631</v>
      </c>
      <c r="F38" s="365">
        <v>139745704714</v>
      </c>
      <c r="G38" s="365">
        <v>81938692709</v>
      </c>
      <c r="H38" s="365">
        <v>77769481623</v>
      </c>
      <c r="I38" s="365">
        <v>6796733750</v>
      </c>
      <c r="J38" s="365">
        <v>6796733750</v>
      </c>
      <c r="K38" s="365">
        <v>39427395160</v>
      </c>
      <c r="L38" s="365">
        <v>38834558419</v>
      </c>
      <c r="M38" s="365">
        <v>24836863644</v>
      </c>
      <c r="N38" s="365">
        <v>25033060873</v>
      </c>
      <c r="O38" s="368">
        <v>38108904770</v>
      </c>
      <c r="P38" s="365">
        <v>39687316770</v>
      </c>
      <c r="Q38" s="365">
        <v>24821689121</v>
      </c>
      <c r="R38" s="365">
        <v>24821689121</v>
      </c>
      <c r="S38" s="365">
        <v>1312449353156</v>
      </c>
      <c r="T38" s="365">
        <v>1310244982122</v>
      </c>
      <c r="U38" s="346">
        <f t="shared" si="0"/>
        <v>1644625016941</v>
      </c>
      <c r="V38" s="346">
        <f t="shared" si="0"/>
        <v>1662933527392</v>
      </c>
      <c r="W38" s="346">
        <v>37999229518</v>
      </c>
      <c r="X38" s="346">
        <f>Y38</f>
        <v>61042094007</v>
      </c>
      <c r="Y38" s="195">
        <f>D38-C38+V38-U38+W38</f>
        <v>61042094007</v>
      </c>
    </row>
    <row r="39" spans="1:24" s="195" customFormat="1" ht="12" customHeight="1">
      <c r="A39" s="363" t="s">
        <v>555</v>
      </c>
      <c r="B39" s="364" t="s">
        <v>65</v>
      </c>
      <c r="C39" s="365"/>
      <c r="D39" s="365">
        <v>7157396170</v>
      </c>
      <c r="E39" s="365">
        <v>64640542507</v>
      </c>
      <c r="F39" s="365">
        <v>64640542507</v>
      </c>
      <c r="G39" s="365">
        <v>6403823865</v>
      </c>
      <c r="H39" s="365">
        <f>G39</f>
        <v>6403823865</v>
      </c>
      <c r="I39" s="365">
        <v>13086863091</v>
      </c>
      <c r="J39" s="365">
        <f>I39</f>
        <v>13086863091</v>
      </c>
      <c r="K39" s="365">
        <v>5344274002</v>
      </c>
      <c r="L39" s="365">
        <f>K39</f>
        <v>5344274002</v>
      </c>
      <c r="M39" s="365">
        <v>5079675621</v>
      </c>
      <c r="N39" s="365">
        <f>M39</f>
        <v>5079675621</v>
      </c>
      <c r="O39" s="368">
        <v>9646230257</v>
      </c>
      <c r="P39" s="368">
        <f>O39</f>
        <v>9646230257</v>
      </c>
      <c r="Q39" s="365">
        <v>4537341802</v>
      </c>
      <c r="R39" s="368">
        <f>Q39</f>
        <v>4537341802</v>
      </c>
      <c r="S39" s="367">
        <v>15677946119</v>
      </c>
      <c r="T39" s="365">
        <v>27635304364</v>
      </c>
      <c r="U39" s="346">
        <f t="shared" si="0"/>
        <v>124416697264</v>
      </c>
      <c r="V39" s="346">
        <f t="shared" si="0"/>
        <v>136374055509</v>
      </c>
      <c r="W39" s="346"/>
      <c r="X39" s="346">
        <f>D39+V39-U39</f>
        <v>19114754415</v>
      </c>
    </row>
    <row r="40" spans="1:24" s="195" customFormat="1" ht="12" customHeight="1">
      <c r="A40" s="363" t="s">
        <v>66</v>
      </c>
      <c r="B40" s="364" t="s">
        <v>61</v>
      </c>
      <c r="C40" s="365"/>
      <c r="D40" s="365">
        <v>2241996152</v>
      </c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8"/>
      <c r="P40" s="365"/>
      <c r="Q40" s="365"/>
      <c r="R40" s="365"/>
      <c r="S40" s="367">
        <v>48845637365</v>
      </c>
      <c r="T40" s="365">
        <v>46603641213</v>
      </c>
      <c r="U40" s="346">
        <f t="shared" si="0"/>
        <v>48845637365</v>
      </c>
      <c r="V40" s="346">
        <f t="shared" si="0"/>
        <v>46603641213</v>
      </c>
      <c r="W40" s="346"/>
      <c r="X40" s="346">
        <f>V40-U40+D40</f>
        <v>0</v>
      </c>
    </row>
    <row r="41" spans="1:24" s="195" customFormat="1" ht="12" customHeight="1">
      <c r="A41" s="363">
        <v>3333</v>
      </c>
      <c r="B41" s="364" t="s">
        <v>35</v>
      </c>
      <c r="C41" s="365"/>
      <c r="D41" s="365">
        <v>177660150</v>
      </c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8"/>
      <c r="P41" s="365"/>
      <c r="Q41" s="365"/>
      <c r="R41" s="365"/>
      <c r="S41" s="367">
        <v>15197499109</v>
      </c>
      <c r="T41" s="365">
        <v>19443005578</v>
      </c>
      <c r="U41" s="346">
        <f t="shared" si="0"/>
        <v>15197499109</v>
      </c>
      <c r="V41" s="346">
        <f t="shared" si="0"/>
        <v>19443005578</v>
      </c>
      <c r="W41" s="346"/>
      <c r="X41" s="346">
        <f>V41-U41+D41</f>
        <v>4423166619</v>
      </c>
    </row>
    <row r="42" spans="1:24" s="195" customFormat="1" ht="12" customHeight="1">
      <c r="A42" s="363">
        <v>3334</v>
      </c>
      <c r="B42" s="364" t="s">
        <v>221</v>
      </c>
      <c r="C42" s="365"/>
      <c r="D42" s="365">
        <v>28408650</v>
      </c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8"/>
      <c r="P42" s="365"/>
      <c r="Q42" s="365"/>
      <c r="R42" s="365"/>
      <c r="S42" s="367">
        <v>2591665747</v>
      </c>
      <c r="T42" s="365">
        <v>7461360914</v>
      </c>
      <c r="U42" s="346">
        <f t="shared" si="0"/>
        <v>2591665747</v>
      </c>
      <c r="V42" s="346">
        <f t="shared" si="0"/>
        <v>7461360914</v>
      </c>
      <c r="W42" s="346"/>
      <c r="X42" s="346">
        <f>D42+V42-U42</f>
        <v>4898103817</v>
      </c>
    </row>
    <row r="43" spans="1:24" s="195" customFormat="1" ht="12" customHeight="1">
      <c r="A43" s="363">
        <v>3335</v>
      </c>
      <c r="B43" s="364" t="s">
        <v>556</v>
      </c>
      <c r="C43" s="365">
        <v>4180665</v>
      </c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8"/>
      <c r="P43" s="365"/>
      <c r="Q43" s="365"/>
      <c r="R43" s="365"/>
      <c r="S43" s="367">
        <v>637076214</v>
      </c>
      <c r="T43" s="365">
        <v>694564147</v>
      </c>
      <c r="U43" s="346">
        <f t="shared" si="0"/>
        <v>637076214</v>
      </c>
      <c r="V43" s="346">
        <f t="shared" si="0"/>
        <v>694564147</v>
      </c>
      <c r="W43" s="346"/>
      <c r="X43" s="346">
        <f>V43-U43-C43</f>
        <v>53307268</v>
      </c>
    </row>
    <row r="44" spans="1:24" s="195" customFormat="1" ht="12" customHeight="1">
      <c r="A44" s="363">
        <v>3337</v>
      </c>
      <c r="B44" s="364" t="s">
        <v>36</v>
      </c>
      <c r="C44" s="365">
        <v>0</v>
      </c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8"/>
      <c r="P44" s="365"/>
      <c r="Q44" s="365"/>
      <c r="R44" s="365"/>
      <c r="S44" s="367">
        <v>524321345</v>
      </c>
      <c r="T44" s="365">
        <v>524321345</v>
      </c>
      <c r="U44" s="346">
        <f t="shared" si="0"/>
        <v>524321345</v>
      </c>
      <c r="V44" s="346">
        <f t="shared" si="0"/>
        <v>524321345</v>
      </c>
      <c r="W44" s="346">
        <f>U44+C44-V44</f>
        <v>0</v>
      </c>
      <c r="X44" s="346"/>
    </row>
    <row r="45" spans="1:24" s="195" customFormat="1" ht="12" customHeight="1">
      <c r="A45" s="363">
        <v>3338</v>
      </c>
      <c r="B45" s="364" t="s">
        <v>37</v>
      </c>
      <c r="C45" s="365">
        <v>0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8"/>
      <c r="P45" s="365"/>
      <c r="Q45" s="365"/>
      <c r="R45" s="365"/>
      <c r="S45" s="367">
        <v>10000000</v>
      </c>
      <c r="T45" s="365">
        <v>10000000</v>
      </c>
      <c r="U45" s="346">
        <f t="shared" si="0"/>
        <v>10000000</v>
      </c>
      <c r="V45" s="346">
        <f t="shared" si="0"/>
        <v>10000000</v>
      </c>
      <c r="W45" s="346">
        <f>U45+C45-V45</f>
        <v>0</v>
      </c>
      <c r="X45" s="346"/>
    </row>
    <row r="46" spans="1:24" s="195" customFormat="1" ht="12" customHeight="1">
      <c r="A46" s="363" t="s">
        <v>156</v>
      </c>
      <c r="B46" s="364" t="s">
        <v>297</v>
      </c>
      <c r="C46" s="365"/>
      <c r="D46" s="365">
        <v>105078980000</v>
      </c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8"/>
      <c r="P46" s="365"/>
      <c r="Q46" s="365"/>
      <c r="R46" s="365"/>
      <c r="S46" s="367">
        <v>0</v>
      </c>
      <c r="T46" s="365">
        <v>0</v>
      </c>
      <c r="U46" s="346">
        <f t="shared" si="0"/>
        <v>0</v>
      </c>
      <c r="V46" s="346">
        <f t="shared" si="0"/>
        <v>0</v>
      </c>
      <c r="W46" s="346"/>
      <c r="X46" s="346">
        <f aca="true" t="shared" si="2" ref="X46:X52">D46+V46-U46</f>
        <v>105078980000</v>
      </c>
    </row>
    <row r="47" spans="1:24" s="195" customFormat="1" ht="12" customHeight="1">
      <c r="A47" s="363">
        <v>3341</v>
      </c>
      <c r="B47" s="364" t="s">
        <v>38</v>
      </c>
      <c r="C47" s="365">
        <v>0</v>
      </c>
      <c r="D47" s="365">
        <v>0</v>
      </c>
      <c r="E47" s="365">
        <v>262635644</v>
      </c>
      <c r="F47" s="365">
        <v>262635644</v>
      </c>
      <c r="G47" s="365">
        <v>160084637</v>
      </c>
      <c r="H47" s="365">
        <v>160084637</v>
      </c>
      <c r="I47" s="365">
        <v>129377112</v>
      </c>
      <c r="J47" s="365">
        <v>129377112</v>
      </c>
      <c r="K47" s="365">
        <v>190065026</v>
      </c>
      <c r="L47" s="365">
        <f>K47</f>
        <v>190065026</v>
      </c>
      <c r="M47" s="365">
        <v>119672673</v>
      </c>
      <c r="N47" s="365">
        <v>119672673</v>
      </c>
      <c r="O47" s="365">
        <v>169385292</v>
      </c>
      <c r="P47" s="365">
        <f>O47</f>
        <v>169385292</v>
      </c>
      <c r="Q47" s="365">
        <v>246889174</v>
      </c>
      <c r="R47" s="365">
        <v>246889174</v>
      </c>
      <c r="S47" s="367">
        <v>1160036820</v>
      </c>
      <c r="T47" s="365">
        <v>1160036820</v>
      </c>
      <c r="U47" s="346">
        <f t="shared" si="0"/>
        <v>2438146378</v>
      </c>
      <c r="V47" s="346">
        <f t="shared" si="0"/>
        <v>2438146378</v>
      </c>
      <c r="W47" s="346">
        <f>U47+C47-V47</f>
        <v>0</v>
      </c>
      <c r="X47" s="346">
        <f t="shared" si="2"/>
        <v>0</v>
      </c>
    </row>
    <row r="48" spans="1:24" s="195" customFormat="1" ht="12" customHeight="1">
      <c r="A48" s="363">
        <v>3342</v>
      </c>
      <c r="B48" s="364" t="s">
        <v>39</v>
      </c>
      <c r="C48" s="365"/>
      <c r="D48" s="365">
        <v>10823998840</v>
      </c>
      <c r="E48" s="365">
        <v>1153067000</v>
      </c>
      <c r="F48" s="365">
        <v>1145970936</v>
      </c>
      <c r="G48" s="365">
        <v>458987568</v>
      </c>
      <c r="H48" s="365">
        <v>482240368</v>
      </c>
      <c r="I48" s="365">
        <v>478032091</v>
      </c>
      <c r="J48" s="365">
        <v>495856011</v>
      </c>
      <c r="K48" s="365">
        <v>506350640</v>
      </c>
      <c r="L48" s="365">
        <v>312457172</v>
      </c>
      <c r="M48" s="365">
        <v>564652798</v>
      </c>
      <c r="N48" s="365">
        <v>346792728</v>
      </c>
      <c r="O48" s="368">
        <v>393283930</v>
      </c>
      <c r="P48" s="365">
        <v>283283930</v>
      </c>
      <c r="Q48" s="365">
        <v>1274030930</v>
      </c>
      <c r="R48" s="365">
        <v>714207930</v>
      </c>
      <c r="S48" s="367">
        <v>11493911733</v>
      </c>
      <c r="T48" s="365">
        <v>11849191082</v>
      </c>
      <c r="U48" s="346">
        <f t="shared" si="0"/>
        <v>16322316690</v>
      </c>
      <c r="V48" s="346">
        <f t="shared" si="0"/>
        <v>15630000157</v>
      </c>
      <c r="W48" s="346"/>
      <c r="X48" s="346">
        <f t="shared" si="2"/>
        <v>10131682307</v>
      </c>
    </row>
    <row r="49" spans="1:24" s="195" customFormat="1" ht="12" customHeight="1">
      <c r="A49" s="363">
        <v>335</v>
      </c>
      <c r="B49" s="364" t="s">
        <v>40</v>
      </c>
      <c r="C49" s="365"/>
      <c r="D49" s="365">
        <v>3624126830</v>
      </c>
      <c r="E49" s="365">
        <v>166200000</v>
      </c>
      <c r="F49" s="365">
        <v>173200000</v>
      </c>
      <c r="G49" s="365">
        <v>18789235</v>
      </c>
      <c r="H49" s="365"/>
      <c r="I49" s="365">
        <v>43329507</v>
      </c>
      <c r="J49" s="365">
        <v>39829507</v>
      </c>
      <c r="K49" s="365">
        <v>40000000</v>
      </c>
      <c r="L49" s="365">
        <v>40000000</v>
      </c>
      <c r="M49" s="365">
        <v>121763821</v>
      </c>
      <c r="N49" s="365">
        <v>296845095</v>
      </c>
      <c r="O49" s="368">
        <v>36769658</v>
      </c>
      <c r="P49" s="365">
        <v>42232875</v>
      </c>
      <c r="Q49" s="365"/>
      <c r="R49" s="365"/>
      <c r="S49" s="367">
        <v>4121104232</v>
      </c>
      <c r="T49" s="365">
        <v>2067749418</v>
      </c>
      <c r="U49" s="346">
        <f t="shared" si="0"/>
        <v>4547956453</v>
      </c>
      <c r="V49" s="346">
        <f t="shared" si="0"/>
        <v>2659856895</v>
      </c>
      <c r="W49" s="346"/>
      <c r="X49" s="346">
        <f t="shared" si="2"/>
        <v>1736027272</v>
      </c>
    </row>
    <row r="50" spans="1:26" s="195" customFormat="1" ht="12" customHeight="1">
      <c r="A50" s="363" t="s">
        <v>153</v>
      </c>
      <c r="B50" s="364" t="s">
        <v>157</v>
      </c>
      <c r="C50" s="365"/>
      <c r="D50" s="365">
        <v>108868261287</v>
      </c>
      <c r="E50" s="365">
        <v>1327265056951</v>
      </c>
      <c r="F50" s="365">
        <v>1320088233934</v>
      </c>
      <c r="G50" s="365">
        <v>128430138512</v>
      </c>
      <c r="H50" s="365">
        <v>138179584415</v>
      </c>
      <c r="I50" s="365">
        <v>84905718994</v>
      </c>
      <c r="J50" s="365">
        <v>103087435406</v>
      </c>
      <c r="K50" s="365">
        <v>106757642728</v>
      </c>
      <c r="L50" s="365">
        <v>117251124707</v>
      </c>
      <c r="M50" s="365">
        <v>89503657979</v>
      </c>
      <c r="N50" s="365">
        <v>92083770235</v>
      </c>
      <c r="O50" s="365">
        <v>195616711426</v>
      </c>
      <c r="P50" s="365">
        <v>201903050984</v>
      </c>
      <c r="Q50" s="365">
        <v>82134699404</v>
      </c>
      <c r="R50" s="365">
        <v>86789634109</v>
      </c>
      <c r="S50" s="365"/>
      <c r="T50" s="365"/>
      <c r="U50" s="346">
        <f t="shared" si="0"/>
        <v>2014613625994</v>
      </c>
      <c r="V50" s="346">
        <f t="shared" si="0"/>
        <v>2059382833790</v>
      </c>
      <c r="W50" s="346"/>
      <c r="X50" s="346">
        <f t="shared" si="2"/>
        <v>153637469083</v>
      </c>
      <c r="Z50" s="195">
        <f>X50</f>
        <v>153637469083</v>
      </c>
    </row>
    <row r="51" spans="1:26" s="195" customFormat="1" ht="12" customHeight="1">
      <c r="A51" s="363">
        <v>3381</v>
      </c>
      <c r="B51" s="364" t="s">
        <v>299</v>
      </c>
      <c r="C51" s="365"/>
      <c r="D51" s="365">
        <v>0</v>
      </c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>
        <v>10697040</v>
      </c>
      <c r="P51" s="365">
        <v>10697040</v>
      </c>
      <c r="Q51" s="365"/>
      <c r="R51" s="365"/>
      <c r="S51" s="367"/>
      <c r="T51" s="365"/>
      <c r="U51" s="346">
        <f t="shared" si="0"/>
        <v>10697040</v>
      </c>
      <c r="V51" s="346">
        <f t="shared" si="0"/>
        <v>10697040</v>
      </c>
      <c r="W51" s="346"/>
      <c r="X51" s="346">
        <f t="shared" si="2"/>
        <v>0</v>
      </c>
      <c r="Z51" s="195">
        <f>Z50-Z12</f>
        <v>0</v>
      </c>
    </row>
    <row r="52" spans="1:24" s="195" customFormat="1" ht="12" customHeight="1">
      <c r="A52" s="363">
        <v>3382</v>
      </c>
      <c r="B52" s="364" t="s">
        <v>41</v>
      </c>
      <c r="C52" s="365"/>
      <c r="D52" s="365">
        <v>133292635</v>
      </c>
      <c r="E52" s="365"/>
      <c r="F52" s="365"/>
      <c r="G52" s="365"/>
      <c r="H52" s="365">
        <v>0</v>
      </c>
      <c r="I52" s="365"/>
      <c r="J52" s="365">
        <v>0</v>
      </c>
      <c r="K52" s="365"/>
      <c r="L52" s="365">
        <v>0</v>
      </c>
      <c r="M52" s="365"/>
      <c r="N52" s="365">
        <v>0</v>
      </c>
      <c r="O52" s="368"/>
      <c r="P52" s="368">
        <v>0</v>
      </c>
      <c r="Q52" s="368"/>
      <c r="R52" s="368"/>
      <c r="S52" s="367">
        <v>267152845</v>
      </c>
      <c r="T52" s="365">
        <v>350891615</v>
      </c>
      <c r="U52" s="346">
        <f t="shared" si="0"/>
        <v>267152845</v>
      </c>
      <c r="V52" s="346">
        <f t="shared" si="0"/>
        <v>350891615</v>
      </c>
      <c r="W52" s="346"/>
      <c r="X52" s="346">
        <f t="shared" si="2"/>
        <v>217031405</v>
      </c>
    </row>
    <row r="53" spans="1:24" s="195" customFormat="1" ht="12" customHeight="1">
      <c r="A53" s="363">
        <v>3383</v>
      </c>
      <c r="B53" s="364" t="s">
        <v>42</v>
      </c>
      <c r="C53" s="365"/>
      <c r="D53" s="365">
        <v>12625807</v>
      </c>
      <c r="E53" s="365"/>
      <c r="F53" s="365"/>
      <c r="G53" s="365"/>
      <c r="H53" s="365">
        <v>0</v>
      </c>
      <c r="I53" s="365"/>
      <c r="J53" s="365">
        <v>0</v>
      </c>
      <c r="K53" s="365"/>
      <c r="L53" s="365">
        <v>0</v>
      </c>
      <c r="M53" s="365"/>
      <c r="N53" s="365">
        <v>0</v>
      </c>
      <c r="O53" s="368"/>
      <c r="P53" s="368">
        <v>0</v>
      </c>
      <c r="Q53" s="368"/>
      <c r="R53" s="368"/>
      <c r="S53" s="367">
        <v>384626076</v>
      </c>
      <c r="T53" s="365">
        <v>450804893</v>
      </c>
      <c r="U53" s="346">
        <f t="shared" si="0"/>
        <v>384626076</v>
      </c>
      <c r="V53" s="346">
        <f t="shared" si="0"/>
        <v>450804893</v>
      </c>
      <c r="W53" s="346"/>
      <c r="X53" s="346">
        <f>V53-U53+D53</f>
        <v>78804624</v>
      </c>
    </row>
    <row r="54" spans="1:24" s="195" customFormat="1" ht="12" customHeight="1">
      <c r="A54" s="363">
        <v>3384</v>
      </c>
      <c r="B54" s="364" t="s">
        <v>43</v>
      </c>
      <c r="C54" s="365"/>
      <c r="D54" s="365">
        <v>39960</v>
      </c>
      <c r="E54" s="365"/>
      <c r="F54" s="365"/>
      <c r="G54" s="365"/>
      <c r="H54" s="365">
        <v>0</v>
      </c>
      <c r="I54" s="365"/>
      <c r="J54" s="365">
        <v>0</v>
      </c>
      <c r="K54" s="365"/>
      <c r="L54" s="365">
        <v>0</v>
      </c>
      <c r="M54" s="365"/>
      <c r="N54" s="365">
        <v>0</v>
      </c>
      <c r="O54" s="368"/>
      <c r="P54" s="368">
        <v>0</v>
      </c>
      <c r="Q54" s="368"/>
      <c r="R54" s="368"/>
      <c r="S54" s="367">
        <v>55996272</v>
      </c>
      <c r="T54" s="365">
        <v>66959838</v>
      </c>
      <c r="U54" s="346">
        <f t="shared" si="0"/>
        <v>55996272</v>
      </c>
      <c r="V54" s="346">
        <f t="shared" si="0"/>
        <v>66959838</v>
      </c>
      <c r="W54" s="346"/>
      <c r="X54" s="346">
        <f>V54-U54+D54</f>
        <v>11003526</v>
      </c>
    </row>
    <row r="55" spans="1:24" s="195" customFormat="1" ht="12" customHeight="1">
      <c r="A55" s="363" t="s">
        <v>219</v>
      </c>
      <c r="B55" s="364" t="s">
        <v>220</v>
      </c>
      <c r="C55" s="365"/>
      <c r="D55" s="365">
        <v>0</v>
      </c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8"/>
      <c r="P55" s="368"/>
      <c r="Q55" s="368"/>
      <c r="R55" s="368"/>
      <c r="S55" s="367"/>
      <c r="T55" s="365"/>
      <c r="U55" s="346">
        <f t="shared" si="0"/>
        <v>0</v>
      </c>
      <c r="V55" s="346">
        <f t="shared" si="0"/>
        <v>0</v>
      </c>
      <c r="W55" s="346"/>
      <c r="X55" s="346">
        <f>D55+V55-U55</f>
        <v>0</v>
      </c>
    </row>
    <row r="56" spans="1:25" s="195" customFormat="1" ht="12" customHeight="1">
      <c r="A56" s="363">
        <v>3388</v>
      </c>
      <c r="B56" s="364" t="s">
        <v>44</v>
      </c>
      <c r="C56" s="365">
        <v>20656832</v>
      </c>
      <c r="D56" s="365">
        <v>12514392648</v>
      </c>
      <c r="E56" s="365">
        <v>4280658007</v>
      </c>
      <c r="F56" s="365">
        <v>428521767</v>
      </c>
      <c r="G56" s="365">
        <v>31491277</v>
      </c>
      <c r="H56" s="365">
        <v>31491277</v>
      </c>
      <c r="I56" s="365">
        <v>286993957</v>
      </c>
      <c r="J56" s="365">
        <v>286993957</v>
      </c>
      <c r="K56" s="365">
        <v>301210786</v>
      </c>
      <c r="L56" s="365">
        <v>301210786</v>
      </c>
      <c r="M56" s="365">
        <v>305532582</v>
      </c>
      <c r="N56" s="365">
        <v>300781033</v>
      </c>
      <c r="O56" s="368"/>
      <c r="P56" s="365"/>
      <c r="Q56" s="365">
        <v>103117889</v>
      </c>
      <c r="R56" s="365">
        <v>103117889</v>
      </c>
      <c r="S56" s="367">
        <v>184262653665</v>
      </c>
      <c r="T56" s="365">
        <v>339334155148</v>
      </c>
      <c r="U56" s="346">
        <f t="shared" si="0"/>
        <v>189571658163</v>
      </c>
      <c r="V56" s="346">
        <f t="shared" si="0"/>
        <v>340786271857</v>
      </c>
      <c r="W56" s="346">
        <v>164000</v>
      </c>
      <c r="X56" s="346">
        <f>Y56</f>
        <v>163708513510</v>
      </c>
      <c r="Y56" s="195">
        <f>D56-C56+V56-U56+W56</f>
        <v>163708513510</v>
      </c>
    </row>
    <row r="57" spans="1:24" s="195" customFormat="1" ht="12" customHeight="1">
      <c r="A57" s="363">
        <v>341</v>
      </c>
      <c r="B57" s="364" t="s">
        <v>62</v>
      </c>
      <c r="C57" s="365"/>
      <c r="D57" s="365">
        <v>0</v>
      </c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8"/>
      <c r="P57" s="365"/>
      <c r="Q57" s="365"/>
      <c r="R57" s="365"/>
      <c r="S57" s="367"/>
      <c r="T57" s="365"/>
      <c r="U57" s="346">
        <f t="shared" si="0"/>
        <v>0</v>
      </c>
      <c r="V57" s="346">
        <f t="shared" si="0"/>
        <v>0</v>
      </c>
      <c r="W57" s="346"/>
      <c r="X57" s="346">
        <f aca="true" t="shared" si="3" ref="X57:X65">D57+V57-U57</f>
        <v>0</v>
      </c>
    </row>
    <row r="58" spans="1:24" s="195" customFormat="1" ht="12" customHeight="1">
      <c r="A58" s="363">
        <v>344</v>
      </c>
      <c r="B58" s="364" t="s">
        <v>60</v>
      </c>
      <c r="C58" s="365"/>
      <c r="D58" s="365">
        <v>4771237365</v>
      </c>
      <c r="E58" s="365"/>
      <c r="F58" s="365"/>
      <c r="G58" s="365"/>
      <c r="H58" s="365"/>
      <c r="I58" s="365"/>
      <c r="J58" s="365"/>
      <c r="K58" s="365"/>
      <c r="L58" s="365"/>
      <c r="M58" s="365"/>
      <c r="N58" s="365">
        <v>5000000</v>
      </c>
      <c r="O58" s="368"/>
      <c r="P58" s="365"/>
      <c r="Q58" s="365"/>
      <c r="R58" s="365"/>
      <c r="S58" s="367">
        <v>4688507275</v>
      </c>
      <c r="T58" s="365">
        <v>872182000</v>
      </c>
      <c r="U58" s="346">
        <f t="shared" si="0"/>
        <v>4688507275</v>
      </c>
      <c r="V58" s="346">
        <f t="shared" si="0"/>
        <v>877182000</v>
      </c>
      <c r="W58" s="346"/>
      <c r="X58" s="346">
        <f t="shared" si="3"/>
        <v>959912090</v>
      </c>
    </row>
    <row r="59" spans="1:24" s="195" customFormat="1" ht="12" customHeight="1">
      <c r="A59" s="363" t="s">
        <v>550</v>
      </c>
      <c r="B59" s="364" t="s">
        <v>218</v>
      </c>
      <c r="C59" s="365"/>
      <c r="D59" s="365">
        <v>107028000</v>
      </c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8"/>
      <c r="P59" s="365"/>
      <c r="Q59" s="365"/>
      <c r="R59" s="365"/>
      <c r="S59" s="367">
        <v>44529550</v>
      </c>
      <c r="T59" s="365">
        <v>0</v>
      </c>
      <c r="U59" s="346">
        <f t="shared" si="0"/>
        <v>44529550</v>
      </c>
      <c r="V59" s="346">
        <f t="shared" si="0"/>
        <v>0</v>
      </c>
      <c r="W59" s="346"/>
      <c r="X59" s="346">
        <f t="shared" si="3"/>
        <v>62498450</v>
      </c>
    </row>
    <row r="60" spans="1:24" s="195" customFormat="1" ht="12" customHeight="1">
      <c r="A60" s="370">
        <v>4111</v>
      </c>
      <c r="B60" s="364" t="s">
        <v>552</v>
      </c>
      <c r="C60" s="365"/>
      <c r="D60" s="365">
        <v>158000000000</v>
      </c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8"/>
      <c r="P60" s="365"/>
      <c r="Q60" s="365"/>
      <c r="R60" s="365"/>
      <c r="S60" s="367">
        <v>0</v>
      </c>
      <c r="T60" s="365">
        <v>52000000000</v>
      </c>
      <c r="U60" s="346">
        <f t="shared" si="0"/>
        <v>0</v>
      </c>
      <c r="V60" s="346">
        <f t="shared" si="0"/>
        <v>52000000000</v>
      </c>
      <c r="W60" s="346"/>
      <c r="X60" s="346">
        <f t="shared" si="3"/>
        <v>210000000000</v>
      </c>
    </row>
    <row r="61" spans="1:24" s="195" customFormat="1" ht="12" customHeight="1">
      <c r="A61" s="370">
        <v>4112</v>
      </c>
      <c r="B61" s="364" t="s">
        <v>509</v>
      </c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8"/>
      <c r="P61" s="365"/>
      <c r="Q61" s="365"/>
      <c r="R61" s="365"/>
      <c r="S61" s="367"/>
      <c r="T61" s="365">
        <f>89285230000-T60</f>
        <v>37285230000</v>
      </c>
      <c r="U61" s="346"/>
      <c r="V61" s="346">
        <f t="shared" si="0"/>
        <v>37285230000</v>
      </c>
      <c r="W61" s="346"/>
      <c r="X61" s="346">
        <f t="shared" si="3"/>
        <v>37285230000</v>
      </c>
    </row>
    <row r="62" spans="1:24" s="195" customFormat="1" ht="12" customHeight="1">
      <c r="A62" s="370">
        <v>412</v>
      </c>
      <c r="B62" s="364" t="s">
        <v>45</v>
      </c>
      <c r="C62" s="365"/>
      <c r="D62" s="365">
        <v>0</v>
      </c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8"/>
      <c r="P62" s="365"/>
      <c r="Q62" s="365"/>
      <c r="R62" s="365"/>
      <c r="S62" s="367"/>
      <c r="T62" s="365"/>
      <c r="U62" s="346">
        <f t="shared" si="0"/>
        <v>0</v>
      </c>
      <c r="V62" s="346">
        <f t="shared" si="0"/>
        <v>0</v>
      </c>
      <c r="W62" s="346"/>
      <c r="X62" s="346">
        <f t="shared" si="3"/>
        <v>0</v>
      </c>
    </row>
    <row r="63" spans="1:24" s="195" customFormat="1" ht="12" customHeight="1">
      <c r="A63" s="370">
        <v>413</v>
      </c>
      <c r="B63" s="364" t="s">
        <v>46</v>
      </c>
      <c r="C63" s="365"/>
      <c r="D63" s="366">
        <v>0</v>
      </c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8"/>
      <c r="P63" s="368"/>
      <c r="Q63" s="368"/>
      <c r="R63" s="368"/>
      <c r="S63" s="365">
        <v>20125766991</v>
      </c>
      <c r="T63" s="365">
        <f>S63</f>
        <v>20125766991</v>
      </c>
      <c r="U63" s="346">
        <f t="shared" si="0"/>
        <v>20125766991</v>
      </c>
      <c r="V63" s="346">
        <f t="shared" si="0"/>
        <v>20125766991</v>
      </c>
      <c r="W63" s="346"/>
      <c r="X63" s="346">
        <f t="shared" si="3"/>
        <v>0</v>
      </c>
    </row>
    <row r="64" spans="1:24" s="195" customFormat="1" ht="13.5" customHeight="1">
      <c r="A64" s="370">
        <v>414</v>
      </c>
      <c r="B64" s="364" t="s">
        <v>222</v>
      </c>
      <c r="C64" s="365"/>
      <c r="D64" s="365">
        <v>6161257352</v>
      </c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8"/>
      <c r="P64" s="365"/>
      <c r="Q64" s="365"/>
      <c r="R64" s="365"/>
      <c r="S64" s="367">
        <v>0</v>
      </c>
      <c r="T64" s="365">
        <v>10703023892</v>
      </c>
      <c r="U64" s="346">
        <f t="shared" si="0"/>
        <v>0</v>
      </c>
      <c r="V64" s="346">
        <f t="shared" si="0"/>
        <v>10703023892</v>
      </c>
      <c r="W64" s="346"/>
      <c r="X64" s="346">
        <f t="shared" si="3"/>
        <v>16864281244</v>
      </c>
    </row>
    <row r="65" spans="1:24" s="195" customFormat="1" ht="13.5" customHeight="1">
      <c r="A65" s="370">
        <v>415</v>
      </c>
      <c r="B65" s="364" t="s">
        <v>305</v>
      </c>
      <c r="C65" s="365"/>
      <c r="D65" s="365">
        <v>43233192</v>
      </c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8"/>
      <c r="P65" s="365"/>
      <c r="Q65" s="365"/>
      <c r="R65" s="365"/>
      <c r="S65" s="367">
        <v>0</v>
      </c>
      <c r="T65" s="365">
        <v>764501707</v>
      </c>
      <c r="U65" s="346">
        <f t="shared" si="0"/>
        <v>0</v>
      </c>
      <c r="V65" s="346">
        <f t="shared" si="0"/>
        <v>764501707</v>
      </c>
      <c r="W65" s="346"/>
      <c r="X65" s="346">
        <f t="shared" si="3"/>
        <v>807734899</v>
      </c>
    </row>
    <row r="66" spans="1:24" s="195" customFormat="1" ht="12" customHeight="1">
      <c r="A66" s="370">
        <v>4211</v>
      </c>
      <c r="B66" s="364" t="s">
        <v>48</v>
      </c>
      <c r="C66" s="365"/>
      <c r="D66" s="366"/>
      <c r="E66" s="365"/>
      <c r="F66" s="365">
        <v>2657116348</v>
      </c>
      <c r="G66" s="365">
        <v>18902251</v>
      </c>
      <c r="H66" s="365">
        <v>1575442589</v>
      </c>
      <c r="I66" s="365"/>
      <c r="J66" s="365">
        <v>1095093723</v>
      </c>
      <c r="K66" s="365"/>
      <c r="L66" s="365">
        <v>1729162936</v>
      </c>
      <c r="M66" s="365"/>
      <c r="N66" s="365">
        <v>2525639841</v>
      </c>
      <c r="O66" s="368"/>
      <c r="P66" s="368">
        <v>1182375169</v>
      </c>
      <c r="Q66" s="368"/>
      <c r="R66" s="368">
        <v>2530952319</v>
      </c>
      <c r="S66" s="367">
        <v>41462384734</v>
      </c>
      <c r="T66" s="365">
        <v>48819578245</v>
      </c>
      <c r="U66" s="346">
        <f t="shared" si="0"/>
        <v>41481286985</v>
      </c>
      <c r="V66" s="346">
        <f t="shared" si="0"/>
        <v>62115361170</v>
      </c>
      <c r="W66" s="346"/>
      <c r="X66" s="346">
        <f>V66-U66</f>
        <v>20634074185</v>
      </c>
    </row>
    <row r="67" spans="1:24" s="195" customFormat="1" ht="12" customHeight="1">
      <c r="A67" s="370">
        <v>4212</v>
      </c>
      <c r="B67" s="364" t="s">
        <v>47</v>
      </c>
      <c r="C67" s="365"/>
      <c r="D67" s="366">
        <v>30325085330</v>
      </c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8"/>
      <c r="P67" s="368"/>
      <c r="Q67" s="368"/>
      <c r="R67" s="368"/>
      <c r="S67" s="367">
        <v>26350034132</v>
      </c>
      <c r="T67" s="365">
        <v>0</v>
      </c>
      <c r="U67" s="346">
        <f t="shared" si="0"/>
        <v>26350034132</v>
      </c>
      <c r="V67" s="346">
        <f t="shared" si="0"/>
        <v>0</v>
      </c>
      <c r="W67" s="346"/>
      <c r="X67" s="346">
        <f>D67-U67</f>
        <v>3975051198</v>
      </c>
    </row>
    <row r="68" spans="1:24" s="195" customFormat="1" ht="12" customHeight="1">
      <c r="A68" s="370">
        <v>4311</v>
      </c>
      <c r="B68" s="364" t="s">
        <v>49</v>
      </c>
      <c r="C68" s="365"/>
      <c r="D68" s="365">
        <v>397274221</v>
      </c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8"/>
      <c r="P68" s="365"/>
      <c r="Q68" s="365"/>
      <c r="R68" s="365"/>
      <c r="S68" s="367">
        <v>3066968000</v>
      </c>
      <c r="T68" s="365">
        <v>2675755973</v>
      </c>
      <c r="U68" s="346">
        <f t="shared" si="0"/>
        <v>3066968000</v>
      </c>
      <c r="V68" s="346">
        <f t="shared" si="0"/>
        <v>2675755973</v>
      </c>
      <c r="W68" s="346"/>
      <c r="X68" s="346">
        <f aca="true" t="shared" si="4" ref="X68:X78">D68+V68-U68</f>
        <v>6062194</v>
      </c>
    </row>
    <row r="69" spans="1:24" s="195" customFormat="1" ht="12" customHeight="1">
      <c r="A69" s="370">
        <v>4312</v>
      </c>
      <c r="B69" s="364" t="s">
        <v>50</v>
      </c>
      <c r="C69" s="365"/>
      <c r="D69" s="365">
        <v>418305102</v>
      </c>
      <c r="E69" s="365"/>
      <c r="F69" s="371"/>
      <c r="G69" s="371"/>
      <c r="H69" s="371"/>
      <c r="I69" s="371"/>
      <c r="J69" s="365"/>
      <c r="K69" s="371"/>
      <c r="L69" s="371"/>
      <c r="M69" s="371"/>
      <c r="N69" s="365"/>
      <c r="O69" s="368"/>
      <c r="P69" s="371"/>
      <c r="Q69" s="371"/>
      <c r="R69" s="371"/>
      <c r="S69" s="367">
        <v>108730000</v>
      </c>
      <c r="T69" s="365">
        <v>1146752560</v>
      </c>
      <c r="U69" s="346">
        <f t="shared" si="0"/>
        <v>108730000</v>
      </c>
      <c r="V69" s="346">
        <f t="shared" si="0"/>
        <v>1146752560</v>
      </c>
      <c r="W69" s="346"/>
      <c r="X69" s="346">
        <f t="shared" si="4"/>
        <v>1456327662</v>
      </c>
    </row>
    <row r="70" spans="1:24" s="195" customFormat="1" ht="12" customHeight="1">
      <c r="A70" s="370">
        <v>5111</v>
      </c>
      <c r="B70" s="364" t="s">
        <v>51</v>
      </c>
      <c r="C70" s="365">
        <v>0</v>
      </c>
      <c r="D70" s="365">
        <v>0</v>
      </c>
      <c r="E70" s="365">
        <v>1292284202171</v>
      </c>
      <c r="F70" s="365">
        <f>E70</f>
        <v>1292284202171</v>
      </c>
      <c r="G70" s="365">
        <v>128029764095</v>
      </c>
      <c r="H70" s="365">
        <f>G70</f>
        <v>128029764095</v>
      </c>
      <c r="I70" s="365">
        <v>261578236362</v>
      </c>
      <c r="J70" s="365">
        <f>I70</f>
        <v>261578236362</v>
      </c>
      <c r="K70" s="365">
        <v>106596826144</v>
      </c>
      <c r="L70" s="365">
        <f>K70</f>
        <v>106596826144</v>
      </c>
      <c r="M70" s="365">
        <v>101513241906</v>
      </c>
      <c r="N70" s="365">
        <f>M70</f>
        <v>101513241906</v>
      </c>
      <c r="O70" s="368">
        <v>192769470339</v>
      </c>
      <c r="P70" s="368">
        <f>O70</f>
        <v>192769470339</v>
      </c>
      <c r="Q70" s="368">
        <v>90741399079</v>
      </c>
      <c r="R70" s="368">
        <f>Q70</f>
        <v>90741399079</v>
      </c>
      <c r="S70" s="367">
        <v>746260482524</v>
      </c>
      <c r="T70" s="365">
        <f>S70</f>
        <v>746260482524</v>
      </c>
      <c r="U70" s="346">
        <f t="shared" si="0"/>
        <v>2919773622620</v>
      </c>
      <c r="V70" s="346">
        <f t="shared" si="0"/>
        <v>2919773622620</v>
      </c>
      <c r="W70" s="346">
        <v>0</v>
      </c>
      <c r="X70" s="346">
        <f t="shared" si="4"/>
        <v>0</v>
      </c>
    </row>
    <row r="71" spans="1:24" s="195" customFormat="1" ht="12" customHeight="1">
      <c r="A71" s="370">
        <v>5113</v>
      </c>
      <c r="B71" s="364" t="s">
        <v>52</v>
      </c>
      <c r="C71" s="365">
        <v>0</v>
      </c>
      <c r="D71" s="365">
        <v>0</v>
      </c>
      <c r="E71" s="365">
        <v>263323642</v>
      </c>
      <c r="F71" s="365">
        <f>E71</f>
        <v>263323642</v>
      </c>
      <c r="G71" s="365">
        <v>23356364</v>
      </c>
      <c r="H71" s="365">
        <f>G71</f>
        <v>23356364</v>
      </c>
      <c r="I71" s="365">
        <v>79512551</v>
      </c>
      <c r="J71" s="365">
        <f>I71</f>
        <v>79512551</v>
      </c>
      <c r="K71" s="365">
        <v>146690644</v>
      </c>
      <c r="L71" s="365">
        <f>K71</f>
        <v>146690644</v>
      </c>
      <c r="M71" s="365">
        <v>17635165</v>
      </c>
      <c r="N71" s="365">
        <f>M71</f>
        <v>17635165</v>
      </c>
      <c r="O71" s="368">
        <v>77567273</v>
      </c>
      <c r="P71" s="368">
        <f>O71</f>
        <v>77567273</v>
      </c>
      <c r="Q71" s="368"/>
      <c r="R71" s="368">
        <v>0</v>
      </c>
      <c r="S71" s="367">
        <v>3829434497</v>
      </c>
      <c r="T71" s="365">
        <f>S71</f>
        <v>3829434497</v>
      </c>
      <c r="U71" s="346">
        <f aca="true" t="shared" si="5" ref="U71:V84">SUM(E71+G71+I71+K71+O71+S71+Q71+M71)</f>
        <v>4437520136</v>
      </c>
      <c r="V71" s="346">
        <f t="shared" si="5"/>
        <v>4437520136</v>
      </c>
      <c r="W71" s="346">
        <v>0</v>
      </c>
      <c r="X71" s="346">
        <f t="shared" si="4"/>
        <v>0</v>
      </c>
    </row>
    <row r="72" spans="1:24" s="195" customFormat="1" ht="12" customHeight="1">
      <c r="A72" s="370">
        <v>515</v>
      </c>
      <c r="B72" s="364" t="s">
        <v>158</v>
      </c>
      <c r="C72" s="365">
        <v>0</v>
      </c>
      <c r="D72" s="365">
        <v>0</v>
      </c>
      <c r="E72" s="365">
        <v>3630499</v>
      </c>
      <c r="F72" s="365">
        <v>3630499</v>
      </c>
      <c r="G72" s="365">
        <v>152082100</v>
      </c>
      <c r="H72" s="365">
        <f>G72</f>
        <v>152082100</v>
      </c>
      <c r="I72" s="365">
        <v>131791789</v>
      </c>
      <c r="J72" s="365">
        <f>I72</f>
        <v>131791789</v>
      </c>
      <c r="K72" s="365">
        <v>56520063</v>
      </c>
      <c r="L72" s="365">
        <f>K72</f>
        <v>56520063</v>
      </c>
      <c r="M72" s="365">
        <v>91689907</v>
      </c>
      <c r="N72" s="365">
        <f>M72</f>
        <v>91689907</v>
      </c>
      <c r="O72" s="365">
        <v>7954450</v>
      </c>
      <c r="P72" s="368">
        <f>O72</f>
        <v>7954450</v>
      </c>
      <c r="Q72" s="368">
        <v>150769300</v>
      </c>
      <c r="R72" s="368">
        <f>Q72</f>
        <v>150769300</v>
      </c>
      <c r="S72" s="367">
        <v>18026182050</v>
      </c>
      <c r="T72" s="365">
        <f>S72</f>
        <v>18026182050</v>
      </c>
      <c r="U72" s="346">
        <f t="shared" si="5"/>
        <v>18620620158</v>
      </c>
      <c r="V72" s="346">
        <f t="shared" si="5"/>
        <v>18620620158</v>
      </c>
      <c r="W72" s="346">
        <v>0</v>
      </c>
      <c r="X72" s="346">
        <f t="shared" si="4"/>
        <v>0</v>
      </c>
    </row>
    <row r="73" spans="1:24" s="195" customFormat="1" ht="12" customHeight="1">
      <c r="A73" s="370">
        <v>521</v>
      </c>
      <c r="B73" s="364" t="s">
        <v>626</v>
      </c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8"/>
      <c r="Q73" s="368"/>
      <c r="R73" s="368"/>
      <c r="S73" s="367"/>
      <c r="T73" s="365"/>
      <c r="U73" s="346"/>
      <c r="V73" s="346"/>
      <c r="W73" s="346"/>
      <c r="X73" s="346"/>
    </row>
    <row r="74" spans="1:24" s="195" customFormat="1" ht="12" customHeight="1">
      <c r="A74" s="370">
        <v>531</v>
      </c>
      <c r="B74" s="364" t="s">
        <v>53</v>
      </c>
      <c r="C74" s="365">
        <v>0</v>
      </c>
      <c r="D74" s="365">
        <v>0</v>
      </c>
      <c r="E74" s="365"/>
      <c r="F74" s="365"/>
      <c r="G74" s="365"/>
      <c r="H74" s="365">
        <v>0</v>
      </c>
      <c r="I74" s="365"/>
      <c r="J74" s="365">
        <v>0</v>
      </c>
      <c r="K74" s="365"/>
      <c r="L74" s="365"/>
      <c r="M74" s="365">
        <v>114351309</v>
      </c>
      <c r="N74" s="365">
        <v>114351309</v>
      </c>
      <c r="O74" s="368"/>
      <c r="P74" s="368"/>
      <c r="Q74" s="368"/>
      <c r="R74" s="368"/>
      <c r="S74" s="367"/>
      <c r="T74" s="365"/>
      <c r="U74" s="346">
        <f t="shared" si="5"/>
        <v>114351309</v>
      </c>
      <c r="V74" s="346">
        <f t="shared" si="5"/>
        <v>114351309</v>
      </c>
      <c r="W74" s="346">
        <v>0</v>
      </c>
      <c r="X74" s="346">
        <f t="shared" si="4"/>
        <v>0</v>
      </c>
    </row>
    <row r="75" spans="1:24" s="195" customFormat="1" ht="12" customHeight="1">
      <c r="A75" s="370">
        <v>532</v>
      </c>
      <c r="B75" s="364" t="s">
        <v>54</v>
      </c>
      <c r="C75" s="365">
        <v>0</v>
      </c>
      <c r="D75" s="365">
        <v>0</v>
      </c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8"/>
      <c r="P75" s="368">
        <v>0</v>
      </c>
      <c r="Q75" s="368"/>
      <c r="R75" s="368"/>
      <c r="S75" s="367"/>
      <c r="T75" s="365"/>
      <c r="U75" s="346">
        <f t="shared" si="5"/>
        <v>0</v>
      </c>
      <c r="V75" s="346">
        <f t="shared" si="5"/>
        <v>0</v>
      </c>
      <c r="W75" s="346">
        <v>0</v>
      </c>
      <c r="X75" s="346">
        <f t="shared" si="4"/>
        <v>0</v>
      </c>
    </row>
    <row r="76" spans="1:24" s="195" customFormat="1" ht="12" customHeight="1">
      <c r="A76" s="370">
        <v>6321</v>
      </c>
      <c r="B76" s="364" t="s">
        <v>55</v>
      </c>
      <c r="C76" s="365">
        <v>0</v>
      </c>
      <c r="D76" s="365">
        <v>0</v>
      </c>
      <c r="E76" s="365">
        <v>1281714980642</v>
      </c>
      <c r="F76" s="365">
        <f>E76</f>
        <v>1281714980642</v>
      </c>
      <c r="G76" s="365">
        <v>124724408213</v>
      </c>
      <c r="H76" s="365">
        <f>G76</f>
        <v>124724408213</v>
      </c>
      <c r="I76" s="365">
        <v>258184846096</v>
      </c>
      <c r="J76" s="365">
        <f>I76</f>
        <v>258184846096</v>
      </c>
      <c r="K76" s="365">
        <v>102360983213</v>
      </c>
      <c r="L76" s="365">
        <f>K76</f>
        <v>102360983213</v>
      </c>
      <c r="M76" s="365">
        <v>95670710404</v>
      </c>
      <c r="N76" s="365">
        <f>M76</f>
        <v>95670710404</v>
      </c>
      <c r="O76" s="365">
        <v>189739608284</v>
      </c>
      <c r="P76" s="368">
        <f>O76</f>
        <v>189739608284</v>
      </c>
      <c r="Q76" s="368">
        <v>85227869832</v>
      </c>
      <c r="R76" s="368">
        <f>Q76</f>
        <v>85227869832</v>
      </c>
      <c r="S76" s="367">
        <v>692049088537</v>
      </c>
      <c r="T76" s="365">
        <f aca="true" t="shared" si="6" ref="T76:T83">S76</f>
        <v>692049088537</v>
      </c>
      <c r="U76" s="346">
        <f t="shared" si="5"/>
        <v>2829672495221</v>
      </c>
      <c r="V76" s="346">
        <f t="shared" si="5"/>
        <v>2829672495221</v>
      </c>
      <c r="W76" s="346">
        <v>0</v>
      </c>
      <c r="X76" s="346">
        <f t="shared" si="4"/>
        <v>0</v>
      </c>
    </row>
    <row r="77" spans="1:24" s="195" customFormat="1" ht="12" customHeight="1">
      <c r="A77" s="370">
        <v>635</v>
      </c>
      <c r="B77" s="364" t="s">
        <v>58</v>
      </c>
      <c r="C77" s="365">
        <v>0</v>
      </c>
      <c r="D77" s="365">
        <v>0</v>
      </c>
      <c r="E77" s="365">
        <v>4598563191</v>
      </c>
      <c r="F77" s="365">
        <f>E77</f>
        <v>4598563191</v>
      </c>
      <c r="G77" s="365">
        <v>1160108004</v>
      </c>
      <c r="H77" s="365">
        <f>G77</f>
        <v>1160108004</v>
      </c>
      <c r="I77" s="365">
        <v>1109577666</v>
      </c>
      <c r="J77" s="365">
        <f>I77</f>
        <v>1109577666</v>
      </c>
      <c r="K77" s="365">
        <v>1552450573</v>
      </c>
      <c r="L77" s="365">
        <f>K77</f>
        <v>1552450573</v>
      </c>
      <c r="M77" s="365">
        <v>2146024595</v>
      </c>
      <c r="N77" s="365">
        <f>M77</f>
        <v>2146024595</v>
      </c>
      <c r="O77" s="365">
        <v>1003874574</v>
      </c>
      <c r="P77" s="368">
        <f>O77</f>
        <v>1003874574</v>
      </c>
      <c r="Q77" s="368">
        <v>579881743</v>
      </c>
      <c r="R77" s="368">
        <f>Q77</f>
        <v>579881743</v>
      </c>
      <c r="S77" s="367">
        <v>18515969742</v>
      </c>
      <c r="T77" s="365">
        <f t="shared" si="6"/>
        <v>18515969742</v>
      </c>
      <c r="U77" s="346">
        <f t="shared" si="5"/>
        <v>30666450088</v>
      </c>
      <c r="V77" s="346">
        <f t="shared" si="5"/>
        <v>30666450088</v>
      </c>
      <c r="W77" s="346">
        <v>0</v>
      </c>
      <c r="X77" s="346">
        <f t="shared" si="4"/>
        <v>0</v>
      </c>
    </row>
    <row r="78" spans="1:24" s="195" customFormat="1" ht="12" customHeight="1">
      <c r="A78" s="370">
        <v>641</v>
      </c>
      <c r="B78" s="364" t="s">
        <v>56</v>
      </c>
      <c r="C78" s="365">
        <v>0</v>
      </c>
      <c r="D78" s="365">
        <v>0</v>
      </c>
      <c r="E78" s="365">
        <v>2077634229</v>
      </c>
      <c r="F78" s="365">
        <f>E78</f>
        <v>2077634229</v>
      </c>
      <c r="G78" s="365">
        <v>946705671</v>
      </c>
      <c r="H78" s="365">
        <f>G78</f>
        <v>946705671</v>
      </c>
      <c r="I78" s="365">
        <v>1207616200</v>
      </c>
      <c r="J78" s="365">
        <f>I78</f>
        <v>1207616200</v>
      </c>
      <c r="K78" s="365">
        <v>907135826</v>
      </c>
      <c r="L78" s="365">
        <f>K78</f>
        <v>907135826</v>
      </c>
      <c r="M78" s="365">
        <v>1361715081</v>
      </c>
      <c r="N78" s="365">
        <f>M78</f>
        <v>1361715081</v>
      </c>
      <c r="O78" s="365">
        <v>790972929</v>
      </c>
      <c r="P78" s="368">
        <f>O78</f>
        <v>790972929</v>
      </c>
      <c r="Q78" s="368">
        <v>2386545207</v>
      </c>
      <c r="R78" s="368">
        <f>Q78</f>
        <v>2386545207</v>
      </c>
      <c r="S78" s="367">
        <v>13360026566</v>
      </c>
      <c r="T78" s="365">
        <f t="shared" si="6"/>
        <v>13360026566</v>
      </c>
      <c r="U78" s="346">
        <f t="shared" si="5"/>
        <v>23038351709</v>
      </c>
      <c r="V78" s="346">
        <f t="shared" si="5"/>
        <v>23038351709</v>
      </c>
      <c r="W78" s="346">
        <v>0</v>
      </c>
      <c r="X78" s="346">
        <f t="shared" si="4"/>
        <v>0</v>
      </c>
    </row>
    <row r="79" spans="1:24" s="195" customFormat="1" ht="12" customHeight="1">
      <c r="A79" s="370">
        <v>642</v>
      </c>
      <c r="B79" s="364" t="s">
        <v>57</v>
      </c>
      <c r="C79" s="365">
        <v>0</v>
      </c>
      <c r="D79" s="365">
        <v>0</v>
      </c>
      <c r="E79" s="365">
        <v>1986060176</v>
      </c>
      <c r="F79" s="365">
        <f>E79</f>
        <v>1986060176</v>
      </c>
      <c r="G79" s="365">
        <v>156914720</v>
      </c>
      <c r="H79" s="365">
        <f>G79</f>
        <v>156914720</v>
      </c>
      <c r="I79" s="365">
        <v>238464072</v>
      </c>
      <c r="J79" s="365">
        <f>I79</f>
        <v>238464072</v>
      </c>
      <c r="K79" s="365">
        <v>225188385</v>
      </c>
      <c r="L79" s="365">
        <f>K79</f>
        <v>225188385</v>
      </c>
      <c r="M79" s="365">
        <v>70442247</v>
      </c>
      <c r="N79" s="365">
        <f>M79</f>
        <v>70442247</v>
      </c>
      <c r="O79" s="365">
        <v>155802428</v>
      </c>
      <c r="P79" s="368">
        <f>O79</f>
        <v>155802428</v>
      </c>
      <c r="Q79" s="368">
        <v>174493752</v>
      </c>
      <c r="R79" s="368">
        <f>Q79</f>
        <v>174493752</v>
      </c>
      <c r="S79" s="367">
        <v>7556668715</v>
      </c>
      <c r="T79" s="365">
        <f t="shared" si="6"/>
        <v>7556668715</v>
      </c>
      <c r="U79" s="346">
        <f t="shared" si="5"/>
        <v>10564034495</v>
      </c>
      <c r="V79" s="346">
        <f t="shared" si="5"/>
        <v>10564034495</v>
      </c>
      <c r="W79" s="346">
        <v>0</v>
      </c>
      <c r="X79" s="346">
        <v>0</v>
      </c>
    </row>
    <row r="80" spans="1:24" s="195" customFormat="1" ht="12" customHeight="1">
      <c r="A80" s="370">
        <v>711</v>
      </c>
      <c r="B80" s="364" t="s">
        <v>122</v>
      </c>
      <c r="C80" s="365">
        <v>0</v>
      </c>
      <c r="D80" s="365">
        <v>0</v>
      </c>
      <c r="E80" s="365"/>
      <c r="F80" s="365">
        <v>0</v>
      </c>
      <c r="G80" s="365">
        <v>36307726</v>
      </c>
      <c r="H80" s="365">
        <f>G80</f>
        <v>36307726</v>
      </c>
      <c r="I80" s="365">
        <v>1584000</v>
      </c>
      <c r="J80" s="365">
        <f>I80</f>
        <v>1584000</v>
      </c>
      <c r="K80" s="365">
        <v>4044500</v>
      </c>
      <c r="L80" s="365">
        <f>K80</f>
        <v>4044500</v>
      </c>
      <c r="M80" s="365">
        <v>3392516</v>
      </c>
      <c r="N80" s="365">
        <f>M80</f>
        <v>3392516</v>
      </c>
      <c r="O80" s="368">
        <v>10697040</v>
      </c>
      <c r="P80" s="368">
        <v>10697040</v>
      </c>
      <c r="Q80" s="368"/>
      <c r="R80" s="368">
        <v>0</v>
      </c>
      <c r="S80" s="367">
        <v>842902341</v>
      </c>
      <c r="T80" s="365">
        <f t="shared" si="6"/>
        <v>842902341</v>
      </c>
      <c r="U80" s="346">
        <f t="shared" si="5"/>
        <v>898928123</v>
      </c>
      <c r="V80" s="346">
        <f t="shared" si="5"/>
        <v>898928123</v>
      </c>
      <c r="W80" s="346">
        <v>0</v>
      </c>
      <c r="X80" s="346">
        <v>0</v>
      </c>
    </row>
    <row r="81" spans="1:24" s="195" customFormat="1" ht="12" customHeight="1">
      <c r="A81" s="370">
        <v>811</v>
      </c>
      <c r="B81" s="364" t="s">
        <v>123</v>
      </c>
      <c r="C81" s="366">
        <v>0</v>
      </c>
      <c r="D81" s="366">
        <v>0</v>
      </c>
      <c r="E81" s="365"/>
      <c r="F81" s="365"/>
      <c r="G81" s="365"/>
      <c r="H81" s="365">
        <v>0</v>
      </c>
      <c r="I81" s="365"/>
      <c r="J81" s="365"/>
      <c r="K81" s="365"/>
      <c r="L81" s="365"/>
      <c r="M81" s="365"/>
      <c r="N81" s="365"/>
      <c r="O81" s="368"/>
      <c r="P81" s="368">
        <v>0</v>
      </c>
      <c r="Q81" s="368"/>
      <c r="R81" s="368"/>
      <c r="S81" s="367">
        <v>1935875</v>
      </c>
      <c r="T81" s="365">
        <f t="shared" si="6"/>
        <v>1935875</v>
      </c>
      <c r="U81" s="346">
        <f t="shared" si="5"/>
        <v>1935875</v>
      </c>
      <c r="V81" s="346">
        <f t="shared" si="5"/>
        <v>1935875</v>
      </c>
      <c r="W81" s="346">
        <v>0</v>
      </c>
      <c r="X81" s="346">
        <v>0</v>
      </c>
    </row>
    <row r="82" spans="1:24" s="195" customFormat="1" ht="12" customHeight="1">
      <c r="A82" s="372">
        <v>8211</v>
      </c>
      <c r="B82" s="373" t="s">
        <v>464</v>
      </c>
      <c r="C82" s="374"/>
      <c r="D82" s="374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6"/>
      <c r="P82" s="376"/>
      <c r="Q82" s="376"/>
      <c r="R82" s="376"/>
      <c r="S82" s="377">
        <v>7461360914</v>
      </c>
      <c r="T82" s="375">
        <f t="shared" si="6"/>
        <v>7461360914</v>
      </c>
      <c r="U82" s="346">
        <f>SUM(E82+G82+I82+K82+O82+S82+Q82+M82)</f>
        <v>7461360914</v>
      </c>
      <c r="V82" s="346">
        <f>SUM(F82+H82+J82+L82+P82+T82+R82+N82)</f>
        <v>7461360914</v>
      </c>
      <c r="W82" s="351"/>
      <c r="X82" s="351"/>
    </row>
    <row r="83" spans="1:24" s="195" customFormat="1" ht="12" customHeight="1">
      <c r="A83" s="372">
        <v>911</v>
      </c>
      <c r="B83" s="373" t="s">
        <v>59</v>
      </c>
      <c r="C83" s="374">
        <v>0</v>
      </c>
      <c r="D83" s="374">
        <v>0</v>
      </c>
      <c r="E83" s="375">
        <v>1292551156312</v>
      </c>
      <c r="F83" s="375">
        <f>E83</f>
        <v>1292551156312</v>
      </c>
      <c r="G83" s="375">
        <v>128260412536</v>
      </c>
      <c r="H83" s="375">
        <f>G83</f>
        <v>128260412536</v>
      </c>
      <c r="I83" s="375">
        <v>261791124702</v>
      </c>
      <c r="J83" s="375">
        <v>261791124702</v>
      </c>
      <c r="K83" s="375">
        <v>106801268851</v>
      </c>
      <c r="L83" s="375">
        <f>K83</f>
        <v>106801268851</v>
      </c>
      <c r="M83" s="375">
        <v>101511608185</v>
      </c>
      <c r="N83" s="375">
        <f>M83</f>
        <v>101511608185</v>
      </c>
      <c r="O83" s="376">
        <v>192865689102</v>
      </c>
      <c r="P83" s="376">
        <f>O83</f>
        <v>192865689102</v>
      </c>
      <c r="Q83" s="376">
        <v>90892168379</v>
      </c>
      <c r="R83" s="376">
        <f>Q83</f>
        <v>90892168379</v>
      </c>
      <c r="S83" s="377">
        <v>785221386146</v>
      </c>
      <c r="T83" s="375">
        <f t="shared" si="6"/>
        <v>785221386146</v>
      </c>
      <c r="U83" s="351">
        <f t="shared" si="5"/>
        <v>2959894814213</v>
      </c>
      <c r="V83" s="351">
        <f t="shared" si="5"/>
        <v>2959894814213</v>
      </c>
      <c r="W83" s="351">
        <v>0</v>
      </c>
      <c r="X83" s="351">
        <v>0</v>
      </c>
    </row>
    <row r="84" spans="1:24" s="254" customFormat="1" ht="15" customHeight="1">
      <c r="A84" s="519" t="s">
        <v>9</v>
      </c>
      <c r="B84" s="520"/>
      <c r="C84" s="378">
        <f>SUM(C7:C83)</f>
        <v>580878725897</v>
      </c>
      <c r="D84" s="378">
        <f>SUM(D7:D83)</f>
        <v>580878725897</v>
      </c>
      <c r="E84" s="378">
        <f aca="true" t="shared" si="7" ref="E84:W84">SUM(E7:E83)</f>
        <v>8069421935786</v>
      </c>
      <c r="F84" s="378">
        <f t="shared" si="7"/>
        <v>8069421935786</v>
      </c>
      <c r="G84" s="378">
        <f>SUM(G7:G83)</f>
        <v>989492048171</v>
      </c>
      <c r="H84" s="378">
        <f t="shared" si="7"/>
        <v>989492048171</v>
      </c>
      <c r="I84" s="379">
        <f t="shared" si="7"/>
        <v>1468796052463</v>
      </c>
      <c r="J84" s="379">
        <f t="shared" si="7"/>
        <v>1468796052463</v>
      </c>
      <c r="K84" s="380">
        <f t="shared" si="7"/>
        <v>756593629214</v>
      </c>
      <c r="L84" s="379">
        <f t="shared" si="7"/>
        <v>756593629214</v>
      </c>
      <c r="M84" s="380">
        <f t="shared" si="7"/>
        <v>709198595691</v>
      </c>
      <c r="N84" s="380">
        <f t="shared" si="7"/>
        <v>709198595691</v>
      </c>
      <c r="O84" s="381">
        <f>SUM(O7:O83)</f>
        <v>1256209364557</v>
      </c>
      <c r="P84" s="378">
        <f>SUM(P7:P83)</f>
        <v>1256209364557</v>
      </c>
      <c r="Q84" s="381">
        <f>SUM(Q7:Q83)</f>
        <v>686845080770</v>
      </c>
      <c r="R84" s="381">
        <f>SUM(R7:R83)</f>
        <v>686845080770</v>
      </c>
      <c r="S84" s="382">
        <f t="shared" si="7"/>
        <v>15966839387452</v>
      </c>
      <c r="T84" s="378">
        <f t="shared" si="7"/>
        <v>15966839387452</v>
      </c>
      <c r="U84" s="348">
        <f t="shared" si="5"/>
        <v>29903396094104</v>
      </c>
      <c r="V84" s="348">
        <f t="shared" si="5"/>
        <v>29903396094104</v>
      </c>
      <c r="W84" s="347">
        <f t="shared" si="7"/>
        <v>1114774363398</v>
      </c>
      <c r="X84" s="347">
        <f>SUM(X7:X83)</f>
        <v>1114774363398</v>
      </c>
    </row>
    <row r="85" spans="19:20" ht="12">
      <c r="S85" s="340"/>
      <c r="T85" s="252"/>
    </row>
    <row r="86" spans="19:23" ht="14.25">
      <c r="S86" s="340"/>
      <c r="W86" s="335" t="s">
        <v>663</v>
      </c>
    </row>
    <row r="87" spans="2:24" ht="15.75">
      <c r="B87" s="334"/>
      <c r="S87" s="334" t="s">
        <v>298</v>
      </c>
      <c r="U87" s="334" t="s">
        <v>654</v>
      </c>
      <c r="W87" s="518" t="s">
        <v>301</v>
      </c>
      <c r="X87" s="518"/>
    </row>
  </sheetData>
  <mergeCells count="16">
    <mergeCell ref="I5:J5"/>
    <mergeCell ref="C5:D5"/>
    <mergeCell ref="A3:J3"/>
    <mergeCell ref="E5:F5"/>
    <mergeCell ref="A5:A6"/>
    <mergeCell ref="B5:B6"/>
    <mergeCell ref="W87:X87"/>
    <mergeCell ref="A84:B84"/>
    <mergeCell ref="W5:X5"/>
    <mergeCell ref="Q5:R5"/>
    <mergeCell ref="G5:H5"/>
    <mergeCell ref="K5:L5"/>
    <mergeCell ref="M5:N5"/>
    <mergeCell ref="O5:P5"/>
    <mergeCell ref="S5:T5"/>
    <mergeCell ref="U5:V5"/>
  </mergeCells>
  <printOptions/>
  <pageMargins left="0.22" right="0.21" top="0.26" bottom="0.32" header="0.24" footer="0.26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tabSelected="1" workbookViewId="0" topLeftCell="A34">
      <selection activeCell="J13" sqref="J13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9.140625" style="0" hidden="1" customWidth="1"/>
    <col min="4" max="4" width="25.421875" style="0" customWidth="1"/>
    <col min="5" max="5" width="6.140625" style="0" customWidth="1"/>
    <col min="6" max="6" width="7.140625" style="0" customWidth="1"/>
    <col min="7" max="7" width="17.57421875" style="0" customWidth="1"/>
    <col min="8" max="8" width="18.28125" style="0" customWidth="1"/>
    <col min="9" max="9" width="3.57421875" style="0" customWidth="1"/>
    <col min="10" max="11" width="22.00390625" style="0" customWidth="1"/>
    <col min="12" max="12" width="19.8515625" style="0" bestFit="1" customWidth="1"/>
    <col min="13" max="13" width="15.00390625" style="0" bestFit="1" customWidth="1"/>
    <col min="14" max="15" width="16.00390625" style="47" bestFit="1" customWidth="1"/>
    <col min="16" max="16" width="15.28125" style="47" customWidth="1"/>
    <col min="17" max="17" width="15.421875" style="47" customWidth="1"/>
    <col min="19" max="19" width="15.00390625" style="0" bestFit="1" customWidth="1"/>
  </cols>
  <sheetData>
    <row r="1" spans="1:17" s="1" customFormat="1" ht="18">
      <c r="A1" s="352" t="s">
        <v>300</v>
      </c>
      <c r="B1" s="353"/>
      <c r="C1" s="353"/>
      <c r="D1" s="353"/>
      <c r="G1" s="66" t="s">
        <v>627</v>
      </c>
      <c r="N1" s="108"/>
      <c r="O1" s="108"/>
      <c r="P1" s="108"/>
      <c r="Q1" s="108"/>
    </row>
    <row r="2" spans="1:17" s="1" customFormat="1" ht="15.75">
      <c r="A2" s="2"/>
      <c r="E2" s="497" t="s">
        <v>435</v>
      </c>
      <c r="F2" s="497"/>
      <c r="G2" s="497"/>
      <c r="H2" s="497"/>
      <c r="I2" s="497"/>
      <c r="N2" s="108"/>
      <c r="O2" s="108"/>
      <c r="P2" s="108"/>
      <c r="Q2" s="108"/>
    </row>
    <row r="3" spans="5:17" s="1" customFormat="1" ht="14.25">
      <c r="E3" s="497" t="s">
        <v>436</v>
      </c>
      <c r="F3" s="497"/>
      <c r="G3" s="497"/>
      <c r="H3" s="497"/>
      <c r="I3" s="497"/>
      <c r="N3" s="108"/>
      <c r="O3" s="108"/>
      <c r="P3" s="108"/>
      <c r="Q3" s="108"/>
    </row>
    <row r="4" spans="1:12" ht="42" customHeight="1">
      <c r="A4" s="500" t="s">
        <v>67</v>
      </c>
      <c r="B4" s="500"/>
      <c r="C4" s="500"/>
      <c r="D4" s="500"/>
      <c r="E4" s="500"/>
      <c r="F4" s="500"/>
      <c r="G4" s="500"/>
      <c r="H4" s="500"/>
      <c r="I4" s="29"/>
      <c r="J4" s="29"/>
      <c r="K4" s="29"/>
      <c r="L4" s="29"/>
    </row>
    <row r="5" spans="1:13" ht="19.5" customHeight="1">
      <c r="A5" s="499" t="s">
        <v>664</v>
      </c>
      <c r="B5" s="499"/>
      <c r="C5" s="499"/>
      <c r="D5" s="499"/>
      <c r="E5" s="499"/>
      <c r="F5" s="499"/>
      <c r="G5" s="499"/>
      <c r="H5" s="499"/>
      <c r="I5" s="89"/>
      <c r="J5" s="89"/>
      <c r="K5" s="89"/>
      <c r="L5" s="89"/>
      <c r="M5" s="1"/>
    </row>
    <row r="6" spans="1:13" ht="15.75" customHeight="1">
      <c r="A6" s="89"/>
      <c r="B6" s="89"/>
      <c r="C6" s="89"/>
      <c r="D6" s="89"/>
      <c r="E6" s="89"/>
      <c r="F6" s="89"/>
      <c r="G6" s="89"/>
      <c r="H6" s="238" t="s">
        <v>289</v>
      </c>
      <c r="I6" s="89"/>
      <c r="J6" s="89"/>
      <c r="K6" s="89"/>
      <c r="L6" s="89"/>
      <c r="M6" s="1"/>
    </row>
    <row r="7" spans="1:13" ht="3.75" customHeight="1" thickBo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2" ht="17.25">
      <c r="A8" s="543" t="s">
        <v>68</v>
      </c>
      <c r="B8" s="513"/>
      <c r="C8" s="513"/>
      <c r="D8" s="514"/>
      <c r="E8" s="54" t="s">
        <v>69</v>
      </c>
      <c r="F8" s="54" t="s">
        <v>286</v>
      </c>
      <c r="G8" s="51" t="s">
        <v>97</v>
      </c>
      <c r="H8" s="55" t="s">
        <v>276</v>
      </c>
      <c r="I8" s="90"/>
      <c r="J8" s="90"/>
      <c r="K8" s="90"/>
      <c r="L8" s="90"/>
    </row>
    <row r="9" spans="1:17" ht="17.25">
      <c r="A9" s="501"/>
      <c r="B9" s="544"/>
      <c r="C9" s="544"/>
      <c r="D9" s="545"/>
      <c r="E9" s="6" t="s">
        <v>72</v>
      </c>
      <c r="F9" s="6" t="s">
        <v>287</v>
      </c>
      <c r="G9" s="7" t="s">
        <v>74</v>
      </c>
      <c r="H9" s="56" t="s">
        <v>73</v>
      </c>
      <c r="I9" s="90"/>
      <c r="J9" s="90"/>
      <c r="K9" s="90"/>
      <c r="L9" s="90"/>
      <c r="N9" s="498"/>
      <c r="O9" s="498"/>
      <c r="P9" s="498"/>
      <c r="Q9" s="498"/>
    </row>
    <row r="10" spans="1:17" ht="14.25">
      <c r="A10" s="511">
        <v>1</v>
      </c>
      <c r="B10" s="512"/>
      <c r="C10" s="512"/>
      <c r="D10" s="496"/>
      <c r="E10" s="8">
        <v>2</v>
      </c>
      <c r="F10" s="8"/>
      <c r="G10" s="8">
        <v>3</v>
      </c>
      <c r="H10" s="57">
        <v>4</v>
      </c>
      <c r="I10" s="39"/>
      <c r="J10" s="39"/>
      <c r="K10" s="39"/>
      <c r="L10" s="39"/>
      <c r="N10" s="48"/>
      <c r="O10" s="48"/>
      <c r="P10" s="48"/>
      <c r="Q10" s="48"/>
    </row>
    <row r="11" spans="1:17" s="74" customFormat="1" ht="21.75" customHeight="1">
      <c r="A11" s="75" t="s">
        <v>129</v>
      </c>
      <c r="B11" s="40" t="s">
        <v>223</v>
      </c>
      <c r="C11" s="77"/>
      <c r="D11" s="78"/>
      <c r="E11" s="79">
        <v>100</v>
      </c>
      <c r="F11" s="250"/>
      <c r="G11" s="91">
        <f>G12+G15+G18+G25+G28</f>
        <v>751236796773</v>
      </c>
      <c r="H11" s="184">
        <f>H12+H15+H18+H25+H28</f>
        <v>281471966635</v>
      </c>
      <c r="I11" s="91"/>
      <c r="J11" s="91"/>
      <c r="K11" s="91"/>
      <c r="L11" s="91"/>
      <c r="N11" s="80"/>
      <c r="O11" s="80"/>
      <c r="P11" s="80"/>
      <c r="Q11" s="80"/>
    </row>
    <row r="12" spans="1:12" ht="16.5">
      <c r="A12" s="67" t="s">
        <v>75</v>
      </c>
      <c r="B12" s="27" t="s">
        <v>224</v>
      </c>
      <c r="C12" s="27"/>
      <c r="D12" s="105"/>
      <c r="E12" s="9">
        <v>110</v>
      </c>
      <c r="F12" s="229"/>
      <c r="G12" s="181">
        <f>SUM(G13:G14)</f>
        <v>49942442367</v>
      </c>
      <c r="H12" s="68">
        <f>SUM(H13:H14)</f>
        <v>11481711561</v>
      </c>
      <c r="I12" s="92"/>
      <c r="J12" s="91"/>
      <c r="K12" s="92"/>
      <c r="L12" s="92"/>
    </row>
    <row r="13" spans="1:12" ht="15.75">
      <c r="A13" s="185">
        <v>1</v>
      </c>
      <c r="B13" s="16" t="s">
        <v>225</v>
      </c>
      <c r="C13" s="12"/>
      <c r="D13" s="13"/>
      <c r="E13" s="17">
        <v>111</v>
      </c>
      <c r="F13" s="230" t="s">
        <v>438</v>
      </c>
      <c r="G13" s="182">
        <f>BCDTK!W7+BCDTK!W8+BCDTK!W9</f>
        <v>49942442367</v>
      </c>
      <c r="H13" s="69">
        <f>BCDTK!C7+BCDTK!C8+BCDTK!C9</f>
        <v>11481711561</v>
      </c>
      <c r="I13" s="93"/>
      <c r="J13" s="91"/>
      <c r="K13" s="93"/>
      <c r="L13" s="93"/>
    </row>
    <row r="14" spans="1:12" ht="15.75">
      <c r="A14" s="185">
        <v>2</v>
      </c>
      <c r="B14" s="16" t="s">
        <v>226</v>
      </c>
      <c r="C14" s="12"/>
      <c r="D14" s="13"/>
      <c r="E14" s="17">
        <v>112</v>
      </c>
      <c r="F14" s="230"/>
      <c r="G14" s="182"/>
      <c r="H14" s="69"/>
      <c r="I14" s="93"/>
      <c r="J14" s="91"/>
      <c r="K14" s="93"/>
      <c r="L14" s="93"/>
    </row>
    <row r="15" spans="1:12" ht="16.5">
      <c r="A15" s="67" t="s">
        <v>76</v>
      </c>
      <c r="B15" s="15" t="s">
        <v>77</v>
      </c>
      <c r="C15" s="12"/>
      <c r="D15" s="13"/>
      <c r="E15" s="9">
        <v>120</v>
      </c>
      <c r="F15" s="230" t="s">
        <v>439</v>
      </c>
      <c r="G15" s="183">
        <f>SUM(G16:G17)</f>
        <v>0</v>
      </c>
      <c r="H15" s="71">
        <f>SUM(H16:H17)</f>
        <v>0</v>
      </c>
      <c r="I15" s="12"/>
      <c r="J15" s="91"/>
      <c r="K15" s="12"/>
      <c r="L15" s="12"/>
    </row>
    <row r="16" spans="1:12" ht="15.75">
      <c r="A16" s="76">
        <v>1</v>
      </c>
      <c r="B16" s="16" t="s">
        <v>227</v>
      </c>
      <c r="C16" s="12"/>
      <c r="D16" s="13"/>
      <c r="E16" s="17">
        <v>121</v>
      </c>
      <c r="F16" s="230"/>
      <c r="G16" s="182"/>
      <c r="H16" s="70"/>
      <c r="I16" s="12"/>
      <c r="J16" s="91"/>
      <c r="K16" s="12"/>
      <c r="L16" s="12"/>
    </row>
    <row r="17" spans="1:12" ht="15.75">
      <c r="A17" s="76">
        <v>2</v>
      </c>
      <c r="B17" s="16" t="s">
        <v>228</v>
      </c>
      <c r="C17" s="12"/>
      <c r="D17" s="13"/>
      <c r="E17" s="17">
        <v>129</v>
      </c>
      <c r="F17" s="230"/>
      <c r="G17" s="182"/>
      <c r="H17" s="70"/>
      <c r="I17" s="12"/>
      <c r="J17" s="91"/>
      <c r="K17" s="12"/>
      <c r="L17" s="12"/>
    </row>
    <row r="18" spans="1:12" ht="16.5">
      <c r="A18" s="67" t="s">
        <v>78</v>
      </c>
      <c r="B18" s="15" t="s">
        <v>79</v>
      </c>
      <c r="C18" s="12"/>
      <c r="D18" s="13"/>
      <c r="E18" s="9">
        <v>130</v>
      </c>
      <c r="F18" s="229"/>
      <c r="G18" s="181">
        <f>SUM(G19:G24)</f>
        <v>257145322691</v>
      </c>
      <c r="H18" s="68">
        <f>SUM(H19:H24)</f>
        <v>113176431384</v>
      </c>
      <c r="I18" s="92"/>
      <c r="J18" s="91"/>
      <c r="K18" s="91"/>
      <c r="L18" s="92"/>
    </row>
    <row r="19" spans="1:12" ht="15.75">
      <c r="A19" s="76">
        <v>1</v>
      </c>
      <c r="B19" s="16" t="s">
        <v>80</v>
      </c>
      <c r="C19" s="12"/>
      <c r="D19" s="13"/>
      <c r="E19" s="17">
        <v>131</v>
      </c>
      <c r="F19" s="17"/>
      <c r="G19" s="19">
        <f>BCDTK!W10</f>
        <v>219050597599</v>
      </c>
      <c r="H19" s="69">
        <f>BCDTK!C10</f>
        <v>90123657592</v>
      </c>
      <c r="I19" s="93"/>
      <c r="J19" s="91"/>
      <c r="K19" s="93"/>
      <c r="L19" s="93"/>
    </row>
    <row r="20" spans="1:12" ht="15.75">
      <c r="A20" s="76">
        <v>2</v>
      </c>
      <c r="B20" s="16" t="s">
        <v>81</v>
      </c>
      <c r="C20" s="12"/>
      <c r="D20" s="13"/>
      <c r="E20" s="17">
        <v>132</v>
      </c>
      <c r="F20" s="17"/>
      <c r="G20" s="14">
        <f>BCDTK!W38</f>
        <v>37999229518</v>
      </c>
      <c r="H20" s="69">
        <f>BCDTK!C38</f>
        <v>22884605850</v>
      </c>
      <c r="I20" s="93"/>
      <c r="J20" s="91"/>
      <c r="K20" s="93"/>
      <c r="L20" s="93"/>
    </row>
    <row r="21" spans="1:12" ht="15.75">
      <c r="A21" s="76">
        <v>3</v>
      </c>
      <c r="B21" s="16" t="s">
        <v>17</v>
      </c>
      <c r="C21" s="12"/>
      <c r="D21" s="13"/>
      <c r="E21" s="17">
        <v>133</v>
      </c>
      <c r="F21" s="17"/>
      <c r="G21" s="14"/>
      <c r="H21" s="131"/>
      <c r="I21" s="12"/>
      <c r="J21" s="91"/>
      <c r="K21" s="12"/>
      <c r="L21" s="12"/>
    </row>
    <row r="22" spans="1:12" ht="15.75">
      <c r="A22" s="76">
        <v>4</v>
      </c>
      <c r="B22" s="16" t="s">
        <v>151</v>
      </c>
      <c r="C22" s="12"/>
      <c r="D22" s="13"/>
      <c r="E22" s="17">
        <v>134</v>
      </c>
      <c r="F22" s="17"/>
      <c r="G22" s="14">
        <v>0</v>
      </c>
      <c r="H22" s="131">
        <v>0</v>
      </c>
      <c r="I22" s="12"/>
      <c r="J22" s="91"/>
      <c r="K22" s="12"/>
      <c r="L22" s="12"/>
    </row>
    <row r="23" spans="1:13" ht="15.75">
      <c r="A23" s="76">
        <v>5</v>
      </c>
      <c r="B23" s="16" t="s">
        <v>83</v>
      </c>
      <c r="C23" s="12"/>
      <c r="D23" s="13"/>
      <c r="E23" s="17">
        <v>138</v>
      </c>
      <c r="F23" s="17" t="s">
        <v>440</v>
      </c>
      <c r="G23" s="14">
        <f>BCDTK!W14+BCDTK!W13+BCDTK!W56</f>
        <v>2146363374</v>
      </c>
      <c r="H23" s="69">
        <f>BCDTK!C14+BCDTK!C13+BCDTK!C56</f>
        <v>2219035742</v>
      </c>
      <c r="I23" s="93"/>
      <c r="J23" s="91"/>
      <c r="K23" s="93"/>
      <c r="L23" s="93"/>
      <c r="M23" s="20"/>
    </row>
    <row r="24" spans="1:13" ht="15.75">
      <c r="A24" s="76">
        <v>6</v>
      </c>
      <c r="B24" s="16" t="s">
        <v>84</v>
      </c>
      <c r="C24" s="12"/>
      <c r="D24" s="13"/>
      <c r="E24" s="17">
        <v>139</v>
      </c>
      <c r="F24" s="17"/>
      <c r="G24" s="14">
        <f>-BCDTK!X15</f>
        <v>-2050867800</v>
      </c>
      <c r="H24" s="69">
        <f>-BCDTK!D15</f>
        <v>-2050867800</v>
      </c>
      <c r="I24" s="93"/>
      <c r="J24" s="91"/>
      <c r="K24" s="93"/>
      <c r="L24" s="93"/>
      <c r="M24" s="28"/>
    </row>
    <row r="25" spans="1:12" ht="16.5">
      <c r="A25" s="67" t="s">
        <v>85</v>
      </c>
      <c r="B25" s="15" t="s">
        <v>86</v>
      </c>
      <c r="C25" s="12"/>
      <c r="D25" s="13"/>
      <c r="E25" s="9">
        <v>140</v>
      </c>
      <c r="F25" s="9"/>
      <c r="G25" s="10">
        <f>SUM(G26:G27)</f>
        <v>437772116440</v>
      </c>
      <c r="H25" s="68">
        <f>SUM(H26:H27)</f>
        <v>151123236001</v>
      </c>
      <c r="I25" s="92"/>
      <c r="J25" s="91"/>
      <c r="K25" s="91"/>
      <c r="L25" s="92"/>
    </row>
    <row r="26" spans="1:12" ht="15.75">
      <c r="A26" s="76">
        <v>1</v>
      </c>
      <c r="B26" s="16" t="s">
        <v>86</v>
      </c>
      <c r="C26" s="12"/>
      <c r="D26" s="13"/>
      <c r="E26" s="17">
        <v>141</v>
      </c>
      <c r="F26" s="17" t="s">
        <v>441</v>
      </c>
      <c r="G26" s="14">
        <f>BCDTK!W19+BCDTK!W20+BCDTK!W22+BCDTK!W21+BCDTK!W24+BCDTK!W25+BCDTK!W26</f>
        <v>437772116440</v>
      </c>
      <c r="H26" s="69">
        <f>BCDTK!C19+BCDTK!C20+BCDTK!C21+BCDTK!C22+BCDTK!C24+BCDTK!C25+BCDTK!C26</f>
        <v>151123236001</v>
      </c>
      <c r="I26" s="12"/>
      <c r="J26" s="91"/>
      <c r="K26" s="12"/>
      <c r="L26" s="12"/>
    </row>
    <row r="27" spans="1:13" ht="15.75">
      <c r="A27" s="76">
        <v>2</v>
      </c>
      <c r="B27" s="16" t="s">
        <v>87</v>
      </c>
      <c r="C27" s="12"/>
      <c r="D27" s="13"/>
      <c r="E27" s="17">
        <v>149</v>
      </c>
      <c r="F27" s="17"/>
      <c r="G27" s="14">
        <f>-BCDTK!X27</f>
        <v>0</v>
      </c>
      <c r="H27" s="69">
        <f>-BCDTK!D27</f>
        <v>0</v>
      </c>
      <c r="I27" s="93"/>
      <c r="J27" s="91"/>
      <c r="K27" s="93"/>
      <c r="L27" s="93"/>
      <c r="M27" s="28"/>
    </row>
    <row r="28" spans="1:12" ht="16.5">
      <c r="A28" s="67" t="s">
        <v>88</v>
      </c>
      <c r="B28" s="15" t="s">
        <v>229</v>
      </c>
      <c r="C28" s="12"/>
      <c r="D28" s="13"/>
      <c r="E28" s="9">
        <v>150</v>
      </c>
      <c r="F28" s="9"/>
      <c r="G28" s="10">
        <f>SUM(G29:G32)</f>
        <v>6376915275</v>
      </c>
      <c r="H28" s="68">
        <f>SUM(H29:H32)</f>
        <v>5690587689</v>
      </c>
      <c r="I28" s="92"/>
      <c r="J28" s="91"/>
      <c r="K28" s="91"/>
      <c r="L28" s="92"/>
    </row>
    <row r="29" spans="1:12" ht="15.75">
      <c r="A29" s="76">
        <v>1</v>
      </c>
      <c r="B29" s="16" t="s">
        <v>230</v>
      </c>
      <c r="C29" s="12"/>
      <c r="D29" s="13"/>
      <c r="E29" s="17">
        <v>151</v>
      </c>
      <c r="F29" s="17"/>
      <c r="G29" s="14">
        <f>BCDTK!W17</f>
        <v>285501120</v>
      </c>
      <c r="H29" s="69">
        <f>BCDTK!C17</f>
        <v>123419345</v>
      </c>
      <c r="I29" s="93"/>
      <c r="J29" s="91"/>
      <c r="K29" s="93"/>
      <c r="L29" s="93"/>
    </row>
    <row r="30" spans="1:12" ht="15.75">
      <c r="A30" s="76">
        <v>2</v>
      </c>
      <c r="B30" s="16" t="s">
        <v>428</v>
      </c>
      <c r="C30" s="12"/>
      <c r="D30" s="13"/>
      <c r="E30" s="17">
        <v>152</v>
      </c>
      <c r="F30" s="17"/>
      <c r="G30" s="14">
        <f>BCDTK!W11</f>
        <v>0</v>
      </c>
      <c r="H30" s="69">
        <f>BCDTK!C11</f>
        <v>2298401954</v>
      </c>
      <c r="I30" s="12"/>
      <c r="J30" s="91"/>
      <c r="K30" s="12"/>
      <c r="L30" s="12"/>
    </row>
    <row r="31" spans="1:12" ht="15.75">
      <c r="A31" s="76">
        <v>3</v>
      </c>
      <c r="B31" s="16" t="s">
        <v>429</v>
      </c>
      <c r="C31" s="12"/>
      <c r="D31" s="13"/>
      <c r="E31" s="17"/>
      <c r="F31" s="17" t="s">
        <v>442</v>
      </c>
      <c r="G31" s="14">
        <f>BCDTK!W43+BCDTK!W40</f>
        <v>0</v>
      </c>
      <c r="H31" s="69">
        <f>BCDTK!C43+56405802</f>
        <v>60586467</v>
      </c>
      <c r="I31" s="12"/>
      <c r="J31" s="91"/>
      <c r="K31" s="12"/>
      <c r="L31" s="12"/>
    </row>
    <row r="32" spans="1:12" ht="15.75">
      <c r="A32" s="76">
        <v>4</v>
      </c>
      <c r="B32" s="16" t="s">
        <v>229</v>
      </c>
      <c r="C32" s="12"/>
      <c r="D32" s="13"/>
      <c r="E32" s="17">
        <v>158</v>
      </c>
      <c r="F32" s="17"/>
      <c r="G32" s="14">
        <f>BCDTK!W16+BCDTK!W18</f>
        <v>6091414155</v>
      </c>
      <c r="H32" s="69">
        <f>BCDTK!C16+BCDTK!C18</f>
        <v>3208179923</v>
      </c>
      <c r="I32" s="12"/>
      <c r="J32" s="91"/>
      <c r="K32" s="12"/>
      <c r="L32" s="12"/>
    </row>
    <row r="33" spans="1:12" ht="15.75" customHeight="1" hidden="1">
      <c r="A33" s="186"/>
      <c r="B33" s="12"/>
      <c r="C33" s="12"/>
      <c r="D33" s="13"/>
      <c r="E33" s="45"/>
      <c r="F33" s="45"/>
      <c r="G33" s="45"/>
      <c r="H33" s="70"/>
      <c r="I33" s="12"/>
      <c r="J33" s="91"/>
      <c r="K33" s="12"/>
      <c r="L33" s="12"/>
    </row>
    <row r="34" spans="1:17" s="74" customFormat="1" ht="16.5">
      <c r="A34" s="88" t="s">
        <v>130</v>
      </c>
      <c r="B34" s="15" t="s">
        <v>231</v>
      </c>
      <c r="C34" s="82"/>
      <c r="D34" s="83"/>
      <c r="E34" s="79">
        <v>200</v>
      </c>
      <c r="F34" s="79"/>
      <c r="G34" s="219">
        <f>G35+G41+G52+G55+G60</f>
        <v>196701733910</v>
      </c>
      <c r="H34" s="84">
        <f>H35+H41+H52+H55+H60</f>
        <v>181262218321</v>
      </c>
      <c r="I34" s="94"/>
      <c r="J34" s="91"/>
      <c r="K34" s="94"/>
      <c r="L34" s="94"/>
      <c r="N34" s="80"/>
      <c r="O34" s="80"/>
      <c r="P34" s="80"/>
      <c r="Q34" s="80"/>
    </row>
    <row r="35" spans="1:17" s="74" customFormat="1" ht="16.5">
      <c r="A35" s="88" t="s">
        <v>75</v>
      </c>
      <c r="B35" s="15" t="s">
        <v>232</v>
      </c>
      <c r="C35" s="82"/>
      <c r="D35" s="83"/>
      <c r="E35" s="79">
        <v>210</v>
      </c>
      <c r="F35" s="79"/>
      <c r="G35" s="220">
        <f>SUM(G36:G40)</f>
        <v>415480000</v>
      </c>
      <c r="H35" s="73">
        <f>SUM(H36:H40)</f>
        <v>415480000</v>
      </c>
      <c r="I35" s="94"/>
      <c r="J35" s="91"/>
      <c r="K35" s="94"/>
      <c r="L35" s="94"/>
      <c r="N35" s="80"/>
      <c r="O35" s="80"/>
      <c r="P35" s="80"/>
      <c r="Q35" s="80"/>
    </row>
    <row r="36" spans="1:17" s="74" customFormat="1" ht="15.75">
      <c r="A36" s="76">
        <v>1</v>
      </c>
      <c r="B36" s="16" t="s">
        <v>233</v>
      </c>
      <c r="C36" s="199"/>
      <c r="D36" s="200"/>
      <c r="E36" s="17">
        <v>211</v>
      </c>
      <c r="F36" s="17"/>
      <c r="G36" s="221"/>
      <c r="H36" s="202">
        <v>0</v>
      </c>
      <c r="I36" s="94"/>
      <c r="J36" s="91"/>
      <c r="K36" s="94"/>
      <c r="L36" s="94"/>
      <c r="N36" s="80"/>
      <c r="O36" s="80"/>
      <c r="P36" s="80"/>
      <c r="Q36" s="80"/>
    </row>
    <row r="37" spans="1:17" s="74" customFormat="1" ht="15.75">
      <c r="A37" s="76">
        <v>2</v>
      </c>
      <c r="B37" s="16" t="s">
        <v>427</v>
      </c>
      <c r="C37" s="199"/>
      <c r="D37" s="200"/>
      <c r="E37" s="17"/>
      <c r="F37" s="230"/>
      <c r="G37" s="201"/>
      <c r="H37" s="202"/>
      <c r="I37" s="94"/>
      <c r="J37" s="91"/>
      <c r="K37" s="94"/>
      <c r="L37" s="94"/>
      <c r="N37" s="80"/>
      <c r="O37" s="80"/>
      <c r="P37" s="80"/>
      <c r="Q37" s="80"/>
    </row>
    <row r="38" spans="1:17" s="74" customFormat="1" ht="15.75">
      <c r="A38" s="76">
        <v>3</v>
      </c>
      <c r="B38" s="16" t="s">
        <v>446</v>
      </c>
      <c r="C38" s="199"/>
      <c r="D38" s="200"/>
      <c r="E38" s="17">
        <v>212</v>
      </c>
      <c r="F38" s="230" t="s">
        <v>443</v>
      </c>
      <c r="G38" s="201"/>
      <c r="H38" s="202">
        <v>0</v>
      </c>
      <c r="I38" s="94"/>
      <c r="J38" s="91"/>
      <c r="K38" s="94"/>
      <c r="L38" s="94"/>
      <c r="N38" s="80"/>
      <c r="O38" s="80"/>
      <c r="P38" s="80"/>
      <c r="Q38" s="80"/>
    </row>
    <row r="39" spans="1:17" s="74" customFormat="1" ht="15.75">
      <c r="A39" s="76">
        <v>4</v>
      </c>
      <c r="B39" s="16" t="s">
        <v>234</v>
      </c>
      <c r="C39" s="199"/>
      <c r="D39" s="200"/>
      <c r="E39" s="17">
        <v>213</v>
      </c>
      <c r="F39" s="230" t="s">
        <v>444</v>
      </c>
      <c r="G39" s="201">
        <f>BCDTK!W36</f>
        <v>415480000</v>
      </c>
      <c r="H39" s="202">
        <f>BCDTK!C36</f>
        <v>415480000</v>
      </c>
      <c r="I39" s="94"/>
      <c r="J39" s="91"/>
      <c r="K39" s="94"/>
      <c r="L39" s="94"/>
      <c r="N39" s="80"/>
      <c r="O39" s="80"/>
      <c r="P39" s="80"/>
      <c r="Q39" s="80"/>
    </row>
    <row r="40" spans="1:17" s="74" customFormat="1" ht="15.75">
      <c r="A40" s="76">
        <v>5</v>
      </c>
      <c r="B40" s="16" t="s">
        <v>235</v>
      </c>
      <c r="C40" s="199"/>
      <c r="D40" s="200"/>
      <c r="E40" s="17">
        <v>219</v>
      </c>
      <c r="F40" s="230"/>
      <c r="G40" s="201"/>
      <c r="H40" s="202"/>
      <c r="I40" s="94"/>
      <c r="J40" s="251"/>
      <c r="K40" s="94"/>
      <c r="L40" s="94"/>
      <c r="N40" s="80"/>
      <c r="O40" s="80"/>
      <c r="P40" s="80"/>
      <c r="Q40" s="80"/>
    </row>
    <row r="41" spans="1:12" ht="16.5">
      <c r="A41" s="67" t="s">
        <v>76</v>
      </c>
      <c r="B41" s="15" t="s">
        <v>89</v>
      </c>
      <c r="C41" s="12"/>
      <c r="D41" s="13"/>
      <c r="E41" s="9">
        <v>220</v>
      </c>
      <c r="F41" s="9"/>
      <c r="G41" s="10">
        <f>G42+G45+G48+G51</f>
        <v>173218173050</v>
      </c>
      <c r="H41" s="68">
        <f>H42+H45+H48+H51</f>
        <v>154783089339</v>
      </c>
      <c r="I41" s="92"/>
      <c r="J41" s="91"/>
      <c r="K41" s="91"/>
      <c r="L41" s="92"/>
    </row>
    <row r="42" spans="1:12" ht="15.75">
      <c r="A42" s="185">
        <v>1</v>
      </c>
      <c r="B42" s="16" t="s">
        <v>90</v>
      </c>
      <c r="C42" s="12"/>
      <c r="D42" s="13"/>
      <c r="E42" s="17">
        <v>221</v>
      </c>
      <c r="F42" s="17" t="s">
        <v>445</v>
      </c>
      <c r="G42" s="14">
        <f>G43+G44</f>
        <v>25208209600</v>
      </c>
      <c r="H42" s="72">
        <f>H43+H44</f>
        <v>14479698096</v>
      </c>
      <c r="I42" s="12"/>
      <c r="J42" s="91"/>
      <c r="K42" s="12"/>
      <c r="L42" s="12"/>
    </row>
    <row r="43" spans="1:19" ht="15.75">
      <c r="A43" s="185" t="s">
        <v>82</v>
      </c>
      <c r="B43" s="16" t="s">
        <v>91</v>
      </c>
      <c r="C43" s="12"/>
      <c r="D43" s="13"/>
      <c r="E43" s="17">
        <v>222</v>
      </c>
      <c r="F43" s="17"/>
      <c r="G43" s="14">
        <f>BCDTK!W28</f>
        <v>32707373568</v>
      </c>
      <c r="H43" s="69">
        <f>BCDTK!C28</f>
        <v>21208379030</v>
      </c>
      <c r="I43" s="93"/>
      <c r="J43" s="91"/>
      <c r="K43" s="93"/>
      <c r="L43" s="93"/>
      <c r="S43" s="28"/>
    </row>
    <row r="44" spans="1:12" ht="15.75">
      <c r="A44" s="185" t="s">
        <v>82</v>
      </c>
      <c r="B44" s="16" t="s">
        <v>92</v>
      </c>
      <c r="C44" s="12"/>
      <c r="D44" s="13"/>
      <c r="E44" s="17">
        <v>223</v>
      </c>
      <c r="F44" s="17"/>
      <c r="G44" s="14">
        <f>-BCDTK!X30</f>
        <v>-7499163968</v>
      </c>
      <c r="H44" s="69">
        <f>-BCDTK!D30</f>
        <v>-6728680934</v>
      </c>
      <c r="I44" s="93"/>
      <c r="J44" s="91"/>
      <c r="K44" s="93"/>
      <c r="L44" s="93"/>
    </row>
    <row r="45" spans="1:12" ht="15.75">
      <c r="A45" s="185">
        <v>2</v>
      </c>
      <c r="B45" s="16" t="s">
        <v>93</v>
      </c>
      <c r="C45" s="12"/>
      <c r="D45" s="13"/>
      <c r="E45" s="17">
        <v>224</v>
      </c>
      <c r="F45" s="17" t="s">
        <v>447</v>
      </c>
      <c r="G45" s="14">
        <f>G46+G47</f>
        <v>0</v>
      </c>
      <c r="H45" s="72">
        <f>H46+H47</f>
        <v>0</v>
      </c>
      <c r="I45" s="12"/>
      <c r="J45" s="91"/>
      <c r="K45" s="12"/>
      <c r="L45" s="12"/>
    </row>
    <row r="46" spans="1:12" ht="15.75">
      <c r="A46" s="185" t="s">
        <v>82</v>
      </c>
      <c r="B46" s="16" t="s">
        <v>91</v>
      </c>
      <c r="C46" s="12"/>
      <c r="D46" s="13"/>
      <c r="E46" s="17">
        <v>225</v>
      </c>
      <c r="F46" s="17"/>
      <c r="G46" s="14"/>
      <c r="H46" s="70"/>
      <c r="I46" s="12"/>
      <c r="J46" s="91"/>
      <c r="K46" s="12"/>
      <c r="L46" s="12"/>
    </row>
    <row r="47" spans="1:12" ht="15.75">
      <c r="A47" s="185" t="s">
        <v>82</v>
      </c>
      <c r="B47" s="16" t="s">
        <v>92</v>
      </c>
      <c r="C47" s="12"/>
      <c r="D47" s="13"/>
      <c r="E47" s="17">
        <v>226</v>
      </c>
      <c r="F47" s="17"/>
      <c r="G47" s="14"/>
      <c r="H47" s="70"/>
      <c r="I47" s="12"/>
      <c r="J47" s="91"/>
      <c r="K47" s="12"/>
      <c r="L47" s="12"/>
    </row>
    <row r="48" spans="1:12" ht="15.75">
      <c r="A48" s="185">
        <v>3</v>
      </c>
      <c r="B48" s="16" t="s">
        <v>94</v>
      </c>
      <c r="C48" s="12"/>
      <c r="D48" s="13"/>
      <c r="E48" s="17">
        <v>227</v>
      </c>
      <c r="F48" s="17" t="s">
        <v>448</v>
      </c>
      <c r="G48" s="14">
        <f>G49+G50</f>
        <v>112504201020</v>
      </c>
      <c r="H48" s="72">
        <f>H49+H50</f>
        <v>112599396162</v>
      </c>
      <c r="I48" s="12"/>
      <c r="J48" s="91"/>
      <c r="K48" s="12"/>
      <c r="L48" s="12"/>
    </row>
    <row r="49" spans="1:12" ht="15.75">
      <c r="A49" s="185" t="s">
        <v>82</v>
      </c>
      <c r="B49" s="16" t="s">
        <v>91</v>
      </c>
      <c r="C49" s="12"/>
      <c r="D49" s="13"/>
      <c r="E49" s="17">
        <v>228</v>
      </c>
      <c r="F49" s="17"/>
      <c r="G49" s="244">
        <f>BCDTK!W29</f>
        <v>113152532884</v>
      </c>
      <c r="H49" s="202">
        <f>BCDTK!C29</f>
        <v>113152532884</v>
      </c>
      <c r="I49" s="12"/>
      <c r="J49" s="91"/>
      <c r="K49" s="12"/>
      <c r="L49" s="12"/>
    </row>
    <row r="50" spans="1:12" ht="15.75">
      <c r="A50" s="185" t="s">
        <v>82</v>
      </c>
      <c r="B50" s="16" t="s">
        <v>92</v>
      </c>
      <c r="C50" s="12"/>
      <c r="D50" s="13"/>
      <c r="E50" s="17">
        <v>229</v>
      </c>
      <c r="F50" s="17"/>
      <c r="G50" s="14">
        <f>-BCDTK!X31</f>
        <v>-648331864</v>
      </c>
      <c r="H50" s="131">
        <f>-BCDTK!D31</f>
        <v>-553136722</v>
      </c>
      <c r="I50" s="12"/>
      <c r="J50" s="91"/>
      <c r="K50" s="12"/>
      <c r="L50" s="12"/>
    </row>
    <row r="51" spans="1:12" ht="15.75">
      <c r="A51" s="185">
        <v>4</v>
      </c>
      <c r="B51" s="16" t="s">
        <v>95</v>
      </c>
      <c r="C51" s="12"/>
      <c r="D51" s="13"/>
      <c r="E51" s="17">
        <v>230</v>
      </c>
      <c r="F51" s="17" t="s">
        <v>449</v>
      </c>
      <c r="G51" s="14">
        <f>BCDTK!W34</f>
        <v>35505762430</v>
      </c>
      <c r="H51" s="131">
        <f>BCDTK!C34</f>
        <v>27703995081</v>
      </c>
      <c r="I51" s="12"/>
      <c r="J51" s="91"/>
      <c r="K51" s="12"/>
      <c r="L51" s="12"/>
    </row>
    <row r="52" spans="1:12" ht="16.5">
      <c r="A52" s="67" t="s">
        <v>78</v>
      </c>
      <c r="B52" s="15" t="s">
        <v>236</v>
      </c>
      <c r="C52" s="12"/>
      <c r="D52" s="13"/>
      <c r="E52" s="79">
        <v>240</v>
      </c>
      <c r="F52" s="17" t="s">
        <v>450</v>
      </c>
      <c r="G52" s="18">
        <f>G53+G54</f>
        <v>0</v>
      </c>
      <c r="H52" s="71">
        <f>H53+H54</f>
        <v>0</v>
      </c>
      <c r="I52" s="12"/>
      <c r="J52" s="91"/>
      <c r="K52" s="12"/>
      <c r="L52" s="12"/>
    </row>
    <row r="53" spans="1:12" ht="15.75">
      <c r="A53" s="185" t="s">
        <v>82</v>
      </c>
      <c r="B53" s="16" t="s">
        <v>91</v>
      </c>
      <c r="C53" s="12"/>
      <c r="D53" s="13"/>
      <c r="E53" s="17">
        <v>241</v>
      </c>
      <c r="F53" s="17"/>
      <c r="G53" s="14"/>
      <c r="H53" s="70"/>
      <c r="I53" s="12"/>
      <c r="J53" s="91"/>
      <c r="K53" s="12"/>
      <c r="L53" s="12"/>
    </row>
    <row r="54" spans="1:12" ht="15.75">
      <c r="A54" s="185" t="s">
        <v>82</v>
      </c>
      <c r="B54" s="16" t="s">
        <v>92</v>
      </c>
      <c r="C54" s="12"/>
      <c r="D54" s="13"/>
      <c r="E54" s="17">
        <v>242</v>
      </c>
      <c r="F54" s="17"/>
      <c r="G54" s="14"/>
      <c r="H54" s="70"/>
      <c r="I54" s="12"/>
      <c r="J54" s="91"/>
      <c r="K54" s="12"/>
      <c r="L54" s="12"/>
    </row>
    <row r="55" spans="1:12" ht="16.5">
      <c r="A55" s="67" t="s">
        <v>85</v>
      </c>
      <c r="B55" s="15" t="s">
        <v>237</v>
      </c>
      <c r="C55" s="12"/>
      <c r="D55" s="13"/>
      <c r="E55" s="9">
        <v>250</v>
      </c>
      <c r="F55" s="9"/>
      <c r="G55" s="18">
        <f>SUM(G56:G59)</f>
        <v>23000000000</v>
      </c>
      <c r="H55" s="71">
        <f>SUM(H56:H59)</f>
        <v>26000000000</v>
      </c>
      <c r="I55" s="95"/>
      <c r="J55" s="91"/>
      <c r="K55" s="91"/>
      <c r="L55" s="95"/>
    </row>
    <row r="56" spans="1:12" ht="15.75">
      <c r="A56" s="185">
        <v>1</v>
      </c>
      <c r="B56" s="16" t="s">
        <v>238</v>
      </c>
      <c r="C56" s="12"/>
      <c r="D56" s="13"/>
      <c r="E56" s="17">
        <v>251</v>
      </c>
      <c r="F56" s="17"/>
      <c r="G56" s="14"/>
      <c r="H56" s="70"/>
      <c r="I56" s="12"/>
      <c r="J56" s="91"/>
      <c r="K56" s="12"/>
      <c r="L56" s="12"/>
    </row>
    <row r="57" spans="1:12" ht="15.75">
      <c r="A57" s="185">
        <v>2</v>
      </c>
      <c r="B57" s="16" t="s">
        <v>239</v>
      </c>
      <c r="C57" s="12"/>
      <c r="D57" s="13"/>
      <c r="E57" s="17">
        <v>252</v>
      </c>
      <c r="F57" s="17"/>
      <c r="G57" s="14"/>
      <c r="H57" s="70"/>
      <c r="I57" s="12"/>
      <c r="J57" s="91"/>
      <c r="K57" s="12"/>
      <c r="L57" s="12"/>
    </row>
    <row r="58" spans="1:12" ht="15.75">
      <c r="A58" s="185">
        <v>3</v>
      </c>
      <c r="B58" s="16" t="s">
        <v>112</v>
      </c>
      <c r="C58" s="12"/>
      <c r="D58" s="13"/>
      <c r="E58" s="17">
        <v>258</v>
      </c>
      <c r="F58" s="17" t="s">
        <v>451</v>
      </c>
      <c r="G58" s="14">
        <f>BCDTK!W32</f>
        <v>26000000000</v>
      </c>
      <c r="H58" s="72">
        <f>BCDTK!C32</f>
        <v>26000000000</v>
      </c>
      <c r="I58" s="96"/>
      <c r="J58" s="91"/>
      <c r="K58" s="96"/>
      <c r="L58" s="96"/>
    </row>
    <row r="59" spans="1:12" ht="15.75">
      <c r="A59" s="185">
        <v>4</v>
      </c>
      <c r="B59" s="16" t="s">
        <v>240</v>
      </c>
      <c r="C59" s="12"/>
      <c r="D59" s="13"/>
      <c r="E59" s="17">
        <v>259</v>
      </c>
      <c r="F59" s="17"/>
      <c r="G59" s="14">
        <f>-BCDTK!X33</f>
        <v>-3000000000</v>
      </c>
      <c r="H59" s="70"/>
      <c r="I59" s="12"/>
      <c r="J59" s="91"/>
      <c r="K59" s="12"/>
      <c r="L59" s="12"/>
    </row>
    <row r="60" spans="1:19" ht="16.5">
      <c r="A60" s="67" t="s">
        <v>88</v>
      </c>
      <c r="B60" s="15" t="s">
        <v>241</v>
      </c>
      <c r="C60" s="12"/>
      <c r="D60" s="13"/>
      <c r="E60" s="9">
        <v>260</v>
      </c>
      <c r="F60" s="9"/>
      <c r="G60" s="10">
        <f>SUM(G61:G63)</f>
        <v>68080860</v>
      </c>
      <c r="H60" s="68">
        <f>SUM(H61:H63)</f>
        <v>63648982</v>
      </c>
      <c r="I60" s="63"/>
      <c r="J60" s="91"/>
      <c r="K60" s="63"/>
      <c r="L60" s="63"/>
      <c r="S60" s="28"/>
    </row>
    <row r="61" spans="1:12" ht="15.75">
      <c r="A61" s="185">
        <v>1</v>
      </c>
      <c r="B61" s="16" t="s">
        <v>113</v>
      </c>
      <c r="C61" s="199"/>
      <c r="D61" s="44"/>
      <c r="E61" s="203">
        <v>261</v>
      </c>
      <c r="F61" s="203" t="s">
        <v>452</v>
      </c>
      <c r="G61" s="19">
        <f>BCDTK!W35</f>
        <v>68080860</v>
      </c>
      <c r="H61" s="204">
        <f>BCDTK!C35</f>
        <v>63648982</v>
      </c>
      <c r="I61" s="63"/>
      <c r="J61" s="91"/>
      <c r="K61" s="63"/>
      <c r="L61" s="63"/>
    </row>
    <row r="62" spans="1:12" ht="15.75">
      <c r="A62" s="185">
        <v>2</v>
      </c>
      <c r="B62" s="16" t="s">
        <v>242</v>
      </c>
      <c r="C62" s="199"/>
      <c r="D62" s="44"/>
      <c r="E62" s="203">
        <v>262</v>
      </c>
      <c r="F62" s="203" t="s">
        <v>453</v>
      </c>
      <c r="G62" s="19"/>
      <c r="H62" s="204"/>
      <c r="I62" s="63"/>
      <c r="J62" s="91"/>
      <c r="K62" s="63"/>
      <c r="L62" s="63"/>
    </row>
    <row r="63" spans="1:12" ht="15.75">
      <c r="A63" s="205">
        <v>3</v>
      </c>
      <c r="B63" s="206" t="s">
        <v>241</v>
      </c>
      <c r="C63" s="207"/>
      <c r="D63" s="208"/>
      <c r="E63" s="209">
        <v>268</v>
      </c>
      <c r="F63" s="209"/>
      <c r="G63" s="210"/>
      <c r="H63" s="211"/>
      <c r="I63" s="63"/>
      <c r="J63" s="91"/>
      <c r="K63" s="63"/>
      <c r="L63" s="63"/>
    </row>
    <row r="64" spans="1:12" ht="24" customHeight="1" thickBot="1">
      <c r="A64" s="508" t="s">
        <v>243</v>
      </c>
      <c r="B64" s="509"/>
      <c r="C64" s="509"/>
      <c r="D64" s="510"/>
      <c r="E64" s="49">
        <v>270</v>
      </c>
      <c r="F64" s="49"/>
      <c r="G64" s="222">
        <f>G11+G34</f>
        <v>947938530683</v>
      </c>
      <c r="H64" s="58">
        <f>H11+H34</f>
        <v>462734184956</v>
      </c>
      <c r="I64" s="104"/>
      <c r="J64" s="91"/>
      <c r="K64" s="97"/>
      <c r="L64" s="97"/>
    </row>
    <row r="65" spans="1:12" ht="32.25" customHeight="1" thickBot="1">
      <c r="A65" s="85"/>
      <c r="B65" s="85"/>
      <c r="C65" s="85"/>
      <c r="D65" s="85"/>
      <c r="E65" s="86"/>
      <c r="F65" s="86"/>
      <c r="G65" s="354"/>
      <c r="H65" s="87"/>
      <c r="I65" s="97"/>
      <c r="J65" s="91"/>
      <c r="K65" s="97"/>
      <c r="L65" s="97"/>
    </row>
    <row r="66" spans="1:13" ht="21" customHeight="1">
      <c r="A66" s="543" t="s">
        <v>96</v>
      </c>
      <c r="B66" s="513"/>
      <c r="C66" s="513"/>
      <c r="D66" s="514"/>
      <c r="E66" s="50" t="s">
        <v>69</v>
      </c>
      <c r="F66" s="50"/>
      <c r="G66" s="51" t="s">
        <v>71</v>
      </c>
      <c r="H66" s="59" t="s">
        <v>70</v>
      </c>
      <c r="I66" s="90"/>
      <c r="J66" s="91"/>
      <c r="K66" s="90"/>
      <c r="L66" s="90"/>
      <c r="M66" s="16"/>
    </row>
    <row r="67" spans="1:13" ht="18" thickBot="1">
      <c r="A67" s="515"/>
      <c r="B67" s="516"/>
      <c r="C67" s="516"/>
      <c r="D67" s="517"/>
      <c r="E67" s="52" t="s">
        <v>72</v>
      </c>
      <c r="F67" s="52"/>
      <c r="G67" s="53" t="s">
        <v>74</v>
      </c>
      <c r="H67" s="60" t="s">
        <v>73</v>
      </c>
      <c r="I67" s="90"/>
      <c r="J67" s="91"/>
      <c r="K67" s="90"/>
      <c r="L67" s="90"/>
      <c r="M67" s="24"/>
    </row>
    <row r="68" spans="1:12" ht="17.25">
      <c r="A68" s="81" t="s">
        <v>129</v>
      </c>
      <c r="B68" s="11" t="s">
        <v>244</v>
      </c>
      <c r="C68" s="61"/>
      <c r="D68" s="62"/>
      <c r="E68" s="216">
        <v>300</v>
      </c>
      <c r="F68" s="216"/>
      <c r="G68" s="217">
        <f>G69+G80</f>
        <v>656909769301</v>
      </c>
      <c r="H68" s="218">
        <f>H69+H80</f>
        <v>267389029759</v>
      </c>
      <c r="I68" s="95"/>
      <c r="J68" s="91"/>
      <c r="K68" s="91"/>
      <c r="L68" s="95"/>
    </row>
    <row r="69" spans="1:13" ht="16.5">
      <c r="A69" s="67" t="s">
        <v>75</v>
      </c>
      <c r="B69" s="15" t="s">
        <v>98</v>
      </c>
      <c r="C69" s="12"/>
      <c r="D69" s="13"/>
      <c r="E69" s="9">
        <v>310</v>
      </c>
      <c r="F69" s="9"/>
      <c r="G69" s="18">
        <f>SUM(G70:G78)</f>
        <v>655887358761</v>
      </c>
      <c r="H69" s="71">
        <f>SUM(H70:H78)</f>
        <v>262510764394</v>
      </c>
      <c r="I69" s="95"/>
      <c r="J69" s="91"/>
      <c r="K69" s="91"/>
      <c r="L69" s="95"/>
      <c r="M69" s="25"/>
    </row>
    <row r="70" spans="1:12" ht="15.75">
      <c r="A70" s="76">
        <v>1</v>
      </c>
      <c r="B70" s="16" t="s">
        <v>245</v>
      </c>
      <c r="C70" s="12"/>
      <c r="D70" s="13"/>
      <c r="E70" s="17">
        <v>311</v>
      </c>
      <c r="F70" s="17" t="s">
        <v>454</v>
      </c>
      <c r="G70" s="19">
        <f>BCDTK!X37</f>
        <v>264971562288</v>
      </c>
      <c r="H70" s="69">
        <f>BCDTK!D37</f>
        <v>73362122303</v>
      </c>
      <c r="I70" s="93"/>
      <c r="J70" s="91"/>
      <c r="K70" s="93"/>
      <c r="L70" s="93"/>
    </row>
    <row r="71" spans="1:12" ht="15.75">
      <c r="A71" s="212" t="s">
        <v>250</v>
      </c>
      <c r="B71" s="16" t="s">
        <v>246</v>
      </c>
      <c r="C71" s="12"/>
      <c r="D71" s="13"/>
      <c r="E71" s="17">
        <v>312</v>
      </c>
      <c r="F71" s="17"/>
      <c r="G71" s="19">
        <f>BCDTK!X38</f>
        <v>61042094007</v>
      </c>
      <c r="H71" s="69">
        <f>BCDTK!D38</f>
        <v>27618959888</v>
      </c>
      <c r="I71" s="93"/>
      <c r="J71" s="91"/>
      <c r="K71" s="93"/>
      <c r="L71" s="93"/>
    </row>
    <row r="72" spans="1:12" ht="15.75">
      <c r="A72" s="212" t="s">
        <v>251</v>
      </c>
      <c r="B72" s="16" t="s">
        <v>99</v>
      </c>
      <c r="C72" s="12"/>
      <c r="D72" s="13"/>
      <c r="E72" s="17">
        <v>313</v>
      </c>
      <c r="F72" s="17"/>
      <c r="G72" s="19">
        <f>BCDTK!X10</f>
        <v>4419028570</v>
      </c>
      <c r="H72" s="69">
        <f>BCDTK!D10</f>
        <v>3456048045</v>
      </c>
      <c r="I72" s="93"/>
      <c r="J72" s="91"/>
      <c r="K72" s="93"/>
      <c r="L72" s="93"/>
    </row>
    <row r="73" spans="1:12" ht="15.75">
      <c r="A73" s="212" t="s">
        <v>128</v>
      </c>
      <c r="B73" s="16" t="s">
        <v>100</v>
      </c>
      <c r="C73" s="12"/>
      <c r="D73" s="13"/>
      <c r="E73" s="17">
        <v>314</v>
      </c>
      <c r="F73" s="17" t="s">
        <v>455</v>
      </c>
      <c r="G73" s="19">
        <f>BCDTK!X39+BCDTK!X42+BCDTK!X43+BCDTK!X46+BCDTK!X41+BCDTK!X40+BCDTK!X45</f>
        <v>133568312119</v>
      </c>
      <c r="H73" s="69">
        <f>BCDTK!D39+BCDTK!D41+BCDTK!D42+BCDTK!D46+BCDTK!D40+BCDTK!D45+56405802</f>
        <v>114740846924</v>
      </c>
      <c r="I73" s="93"/>
      <c r="J73" s="91"/>
      <c r="K73" s="93"/>
      <c r="L73" s="93"/>
    </row>
    <row r="74" spans="1:12" ht="15.75">
      <c r="A74" s="212" t="s">
        <v>252</v>
      </c>
      <c r="B74" s="16" t="s">
        <v>101</v>
      </c>
      <c r="C74" s="12"/>
      <c r="D74" s="13"/>
      <c r="E74" s="17">
        <v>315</v>
      </c>
      <c r="F74" s="17"/>
      <c r="G74" s="19">
        <f>BCDTK!X48</f>
        <v>10131682307</v>
      </c>
      <c r="H74" s="69">
        <f>BCDTK!D48</f>
        <v>10823998840</v>
      </c>
      <c r="I74" s="93"/>
      <c r="J74" s="91"/>
      <c r="K74" s="93"/>
      <c r="L74" s="93"/>
    </row>
    <row r="75" spans="1:12" ht="15.75">
      <c r="A75" s="212" t="s">
        <v>253</v>
      </c>
      <c r="B75" s="16" t="s">
        <v>247</v>
      </c>
      <c r="C75" s="12"/>
      <c r="D75" s="13"/>
      <c r="E75" s="17">
        <v>316</v>
      </c>
      <c r="F75" s="17" t="s">
        <v>456</v>
      </c>
      <c r="G75" s="19">
        <f>BCDTK!X49</f>
        <v>1736027272</v>
      </c>
      <c r="H75" s="69">
        <f>BCDTK!D49</f>
        <v>3624126830</v>
      </c>
      <c r="I75" s="93"/>
      <c r="J75" s="91"/>
      <c r="K75" s="93"/>
      <c r="L75" s="93"/>
    </row>
    <row r="76" spans="1:12" ht="15.75">
      <c r="A76" s="212" t="s">
        <v>254</v>
      </c>
      <c r="B76" s="16" t="s">
        <v>248</v>
      </c>
      <c r="C76" s="12"/>
      <c r="D76" s="13"/>
      <c r="E76" s="17">
        <v>317</v>
      </c>
      <c r="F76" s="17"/>
      <c r="G76" s="19"/>
      <c r="H76" s="69"/>
      <c r="I76" s="93"/>
      <c r="J76" s="91"/>
      <c r="K76" s="93"/>
      <c r="L76" s="93"/>
    </row>
    <row r="77" spans="1:12" ht="15.75">
      <c r="A77" s="212" t="s">
        <v>255</v>
      </c>
      <c r="B77" s="16" t="s">
        <v>249</v>
      </c>
      <c r="C77" s="12"/>
      <c r="D77" s="13"/>
      <c r="E77" s="17">
        <v>318</v>
      </c>
      <c r="F77" s="17"/>
      <c r="G77" s="19"/>
      <c r="H77" s="69"/>
      <c r="I77" s="93"/>
      <c r="J77" s="91"/>
      <c r="K77" s="93"/>
      <c r="L77" s="93"/>
    </row>
    <row r="78" spans="1:12" ht="15.75">
      <c r="A78" s="212" t="s">
        <v>256</v>
      </c>
      <c r="B78" s="16" t="s">
        <v>457</v>
      </c>
      <c r="C78" s="12"/>
      <c r="D78" s="13"/>
      <c r="E78" s="17">
        <v>319</v>
      </c>
      <c r="F78" s="17" t="s">
        <v>458</v>
      </c>
      <c r="G78" s="19">
        <f>BCDTK!X14+BCDTK!X52+BCDTK!X54+BCDTK!X55+BCDTK!X56-BCDTK!W53-BCDTK!W54+BCDTK!X53+BCDTK!X51</f>
        <v>180018652198</v>
      </c>
      <c r="H78" s="69">
        <f>BCDTK!D14+BCDTK!D52+BCDTK!D55+BCDTK!D56+BCDTK!D54-BCDTK!C53-BCDTK!C54+BCDTK!D53</f>
        <v>28884661564</v>
      </c>
      <c r="I78" s="93"/>
      <c r="J78" s="91"/>
      <c r="K78" s="93"/>
      <c r="L78" s="93"/>
    </row>
    <row r="79" spans="1:12" ht="15.75">
      <c r="A79" s="212">
        <v>10</v>
      </c>
      <c r="B79" s="16" t="s">
        <v>426</v>
      </c>
      <c r="C79" s="12"/>
      <c r="D79" s="13"/>
      <c r="E79" s="17"/>
      <c r="F79" s="17"/>
      <c r="G79" s="19"/>
      <c r="H79" s="69"/>
      <c r="I79" s="93"/>
      <c r="J79" s="91"/>
      <c r="K79" s="93"/>
      <c r="L79" s="93"/>
    </row>
    <row r="80" spans="1:12" ht="16.5">
      <c r="A80" s="67" t="s">
        <v>76</v>
      </c>
      <c r="B80" s="15" t="s">
        <v>103</v>
      </c>
      <c r="C80" s="12"/>
      <c r="D80" s="13"/>
      <c r="E80" s="9">
        <v>320</v>
      </c>
      <c r="F80" s="9"/>
      <c r="G80" s="18">
        <f>SUM(G81:G87)</f>
        <v>1022410540</v>
      </c>
      <c r="H80" s="71">
        <f>SUM(H81:H87)</f>
        <v>4878265365</v>
      </c>
      <c r="I80" s="95"/>
      <c r="J80" s="91"/>
      <c r="K80" s="91"/>
      <c r="L80" s="95"/>
    </row>
    <row r="81" spans="1:12" ht="15.75">
      <c r="A81" s="76">
        <v>1</v>
      </c>
      <c r="B81" s="16" t="s">
        <v>257</v>
      </c>
      <c r="C81" s="12"/>
      <c r="D81" s="13"/>
      <c r="E81" s="17">
        <v>321</v>
      </c>
      <c r="F81" s="17"/>
      <c r="G81" s="19"/>
      <c r="H81" s="69"/>
      <c r="I81" s="93"/>
      <c r="J81" s="91"/>
      <c r="K81" s="93"/>
      <c r="L81" s="93"/>
    </row>
    <row r="82" spans="1:12" ht="15.75">
      <c r="A82" s="76">
        <v>2</v>
      </c>
      <c r="B82" s="16" t="s">
        <v>258</v>
      </c>
      <c r="C82" s="12"/>
      <c r="D82" s="13"/>
      <c r="E82" s="17">
        <v>322</v>
      </c>
      <c r="F82" s="17" t="s">
        <v>459</v>
      </c>
      <c r="G82" s="18"/>
      <c r="H82" s="70"/>
      <c r="I82" s="12"/>
      <c r="J82" s="91"/>
      <c r="K82" s="12"/>
      <c r="L82" s="12"/>
    </row>
    <row r="83" spans="1:12" ht="15.75">
      <c r="A83" s="76">
        <v>3</v>
      </c>
      <c r="B83" s="16" t="s">
        <v>259</v>
      </c>
      <c r="C83" s="12"/>
      <c r="D83" s="13"/>
      <c r="E83" s="17">
        <v>323</v>
      </c>
      <c r="F83" s="17"/>
      <c r="G83" s="245">
        <f>BCDTK!X58</f>
        <v>959912090</v>
      </c>
      <c r="H83" s="131">
        <f>BCDTK!D58</f>
        <v>4771237365</v>
      </c>
      <c r="I83" s="12"/>
      <c r="J83" s="91"/>
      <c r="K83" s="12"/>
      <c r="L83" s="12"/>
    </row>
    <row r="84" spans="1:12" ht="15.75">
      <c r="A84" s="76">
        <v>4</v>
      </c>
      <c r="B84" s="16" t="s">
        <v>260</v>
      </c>
      <c r="C84" s="12"/>
      <c r="D84" s="13"/>
      <c r="E84" s="17">
        <v>324</v>
      </c>
      <c r="F84" s="17" t="s">
        <v>460</v>
      </c>
      <c r="G84" s="245">
        <f>BCDTK!X57</f>
        <v>0</v>
      </c>
      <c r="H84" s="131">
        <f>BCDTK!D57</f>
        <v>0</v>
      </c>
      <c r="I84" s="12"/>
      <c r="J84" s="91"/>
      <c r="K84" s="12"/>
      <c r="L84" s="12"/>
    </row>
    <row r="85" spans="1:12" ht="15.75">
      <c r="A85" s="76">
        <v>5</v>
      </c>
      <c r="B85" s="16" t="s">
        <v>261</v>
      </c>
      <c r="C85" s="12"/>
      <c r="D85" s="13"/>
      <c r="E85" s="17">
        <v>325</v>
      </c>
      <c r="F85" s="17" t="s">
        <v>453</v>
      </c>
      <c r="G85" s="18"/>
      <c r="H85" s="70"/>
      <c r="I85" s="12"/>
      <c r="J85" s="91"/>
      <c r="K85" s="12"/>
      <c r="L85" s="12"/>
    </row>
    <row r="86" spans="1:12" ht="15.75">
      <c r="A86" s="76">
        <v>6</v>
      </c>
      <c r="B86" s="16" t="s">
        <v>424</v>
      </c>
      <c r="C86" s="12"/>
      <c r="D86" s="13"/>
      <c r="E86" s="17"/>
      <c r="F86" s="17"/>
      <c r="G86" s="19">
        <f>BCDTK!X59</f>
        <v>62498450</v>
      </c>
      <c r="H86" s="131">
        <f>BCDTK!D59</f>
        <v>107028000</v>
      </c>
      <c r="I86" s="12"/>
      <c r="J86" s="91"/>
      <c r="K86" s="12"/>
      <c r="L86" s="12"/>
    </row>
    <row r="87" spans="1:12" ht="15">
      <c r="A87" s="76">
        <v>7</v>
      </c>
      <c r="B87" s="16" t="s">
        <v>425</v>
      </c>
      <c r="C87" s="12"/>
      <c r="D87" s="13"/>
      <c r="E87" s="17"/>
      <c r="F87" s="17"/>
      <c r="G87" s="18"/>
      <c r="H87" s="70"/>
      <c r="I87" s="12"/>
      <c r="J87" s="47"/>
      <c r="K87" s="12"/>
      <c r="L87" s="12"/>
    </row>
    <row r="88" spans="1:12" ht="16.5">
      <c r="A88" s="88" t="s">
        <v>130</v>
      </c>
      <c r="B88" s="15" t="s">
        <v>262</v>
      </c>
      <c r="C88" s="82"/>
      <c r="D88" s="83"/>
      <c r="E88" s="79">
        <v>400</v>
      </c>
      <c r="F88" s="79"/>
      <c r="G88" s="18">
        <f>G89+G100</f>
        <v>291028761382</v>
      </c>
      <c r="H88" s="71">
        <f>H89+H100</f>
        <v>195345155197</v>
      </c>
      <c r="I88" s="95"/>
      <c r="J88" s="251"/>
      <c r="K88" s="251"/>
      <c r="L88" s="95"/>
    </row>
    <row r="89" spans="1:12" ht="16.5">
      <c r="A89" s="67" t="s">
        <v>75</v>
      </c>
      <c r="B89" s="15" t="s">
        <v>263</v>
      </c>
      <c r="C89" s="12"/>
      <c r="D89" s="13"/>
      <c r="E89" s="9">
        <v>410</v>
      </c>
      <c r="F89" s="9" t="s">
        <v>461</v>
      </c>
      <c r="G89" s="18">
        <f>SUM(G90:G99)</f>
        <v>289566371526</v>
      </c>
      <c r="H89" s="71">
        <f>SUM(H90:H99)</f>
        <v>194529575874</v>
      </c>
      <c r="I89" s="95"/>
      <c r="J89" s="91"/>
      <c r="K89" s="91"/>
      <c r="L89" s="95"/>
    </row>
    <row r="90" spans="1:12" ht="15.75">
      <c r="A90" s="76">
        <v>1</v>
      </c>
      <c r="B90" s="16" t="s">
        <v>264</v>
      </c>
      <c r="C90" s="12"/>
      <c r="D90" s="13"/>
      <c r="E90" s="17">
        <v>411</v>
      </c>
      <c r="F90" s="17"/>
      <c r="G90" s="19">
        <f>BCDTK!X60</f>
        <v>210000000000</v>
      </c>
      <c r="H90" s="69">
        <f>BCDTK!D60</f>
        <v>158000000000</v>
      </c>
      <c r="I90" s="93"/>
      <c r="J90" s="91"/>
      <c r="K90" s="93"/>
      <c r="L90" s="93"/>
    </row>
    <row r="91" spans="1:12" ht="15.75">
      <c r="A91" s="76">
        <v>2</v>
      </c>
      <c r="B91" s="16" t="s">
        <v>265</v>
      </c>
      <c r="C91" s="12"/>
      <c r="D91" s="13"/>
      <c r="E91" s="17">
        <v>412</v>
      </c>
      <c r="F91" s="17"/>
      <c r="G91" s="26">
        <f>BCDTK!X61</f>
        <v>37285230000</v>
      </c>
      <c r="H91" s="70"/>
      <c r="I91" s="12"/>
      <c r="J91" s="91"/>
      <c r="K91" s="12"/>
      <c r="L91" s="12"/>
    </row>
    <row r="92" spans="1:12" ht="15.75">
      <c r="A92" s="212" t="s">
        <v>251</v>
      </c>
      <c r="B92" s="16" t="s">
        <v>423</v>
      </c>
      <c r="C92" s="12"/>
      <c r="D92" s="13"/>
      <c r="E92" s="17"/>
      <c r="F92" s="17"/>
      <c r="G92" s="26"/>
      <c r="H92" s="70"/>
      <c r="I92" s="12"/>
      <c r="J92" s="91"/>
      <c r="K92" s="12"/>
      <c r="L92" s="12"/>
    </row>
    <row r="93" spans="1:12" ht="15.75">
      <c r="A93" s="212" t="s">
        <v>128</v>
      </c>
      <c r="B93" s="16" t="s">
        <v>267</v>
      </c>
      <c r="C93" s="12"/>
      <c r="D93" s="13"/>
      <c r="E93" s="17">
        <v>413</v>
      </c>
      <c r="F93" s="17"/>
      <c r="G93" s="26"/>
      <c r="H93" s="197"/>
      <c r="I93" s="12"/>
      <c r="J93" s="91"/>
      <c r="K93" s="12"/>
      <c r="L93" s="12"/>
    </row>
    <row r="94" spans="1:12" ht="15.75">
      <c r="A94" s="212" t="s">
        <v>252</v>
      </c>
      <c r="B94" s="16" t="s">
        <v>266</v>
      </c>
      <c r="C94" s="12"/>
      <c r="D94" s="13"/>
      <c r="E94" s="17">
        <v>414</v>
      </c>
      <c r="F94" s="17"/>
      <c r="G94" s="19">
        <f>BCDTK!X62</f>
        <v>0</v>
      </c>
      <c r="H94" s="69">
        <f>BCDTK!D62</f>
        <v>0</v>
      </c>
      <c r="I94" s="93"/>
      <c r="J94" s="91"/>
      <c r="K94" s="93"/>
      <c r="L94" s="93"/>
    </row>
    <row r="95" spans="1:12" ht="15.75">
      <c r="A95" s="212" t="s">
        <v>253</v>
      </c>
      <c r="B95" s="16" t="s">
        <v>152</v>
      </c>
      <c r="C95" s="12"/>
      <c r="D95" s="13"/>
      <c r="E95" s="17">
        <v>415</v>
      </c>
      <c r="F95" s="17"/>
      <c r="G95" s="26">
        <f>BCDTK!X63</f>
        <v>0</v>
      </c>
      <c r="H95" s="69">
        <f>BCDTK!D63</f>
        <v>0</v>
      </c>
      <c r="I95" s="12"/>
      <c r="J95" s="91"/>
      <c r="K95" s="12"/>
      <c r="L95" s="12"/>
    </row>
    <row r="96" spans="1:12" ht="15.75">
      <c r="A96" s="212" t="s">
        <v>254</v>
      </c>
      <c r="B96" s="16" t="s">
        <v>268</v>
      </c>
      <c r="C96" s="12"/>
      <c r="D96" s="13"/>
      <c r="E96" s="17">
        <v>416</v>
      </c>
      <c r="F96" s="17"/>
      <c r="G96" s="26">
        <f>BCDTK!X64</f>
        <v>16864281244</v>
      </c>
      <c r="H96" s="132">
        <f>BCDTK!D64</f>
        <v>6161257352</v>
      </c>
      <c r="I96" s="93"/>
      <c r="J96" s="91"/>
      <c r="K96" s="93"/>
      <c r="L96" s="93"/>
    </row>
    <row r="97" spans="1:12" ht="15.75">
      <c r="A97" s="212" t="s">
        <v>255</v>
      </c>
      <c r="B97" s="16" t="s">
        <v>269</v>
      </c>
      <c r="C97" s="12"/>
      <c r="D97" s="13"/>
      <c r="E97" s="17">
        <v>417</v>
      </c>
      <c r="F97" s="17"/>
      <c r="G97" s="26">
        <f>BCDTK!X65</f>
        <v>807734899</v>
      </c>
      <c r="H97" s="132">
        <f>BCDTK!D65</f>
        <v>43233192</v>
      </c>
      <c r="I97" s="93"/>
      <c r="J97" s="91"/>
      <c r="K97" s="93"/>
      <c r="L97" s="93"/>
    </row>
    <row r="98" spans="1:12" ht="15.75">
      <c r="A98" s="212" t="s">
        <v>256</v>
      </c>
      <c r="B98" s="16" t="s">
        <v>270</v>
      </c>
      <c r="C98" s="12"/>
      <c r="D98" s="13"/>
      <c r="E98" s="17">
        <v>418</v>
      </c>
      <c r="F98" s="17"/>
      <c r="G98" s="26"/>
      <c r="H98" s="69"/>
      <c r="I98" s="93"/>
      <c r="J98" s="91"/>
      <c r="K98" s="93"/>
      <c r="L98" s="93"/>
    </row>
    <row r="99" spans="1:12" ht="15.75">
      <c r="A99" s="212" t="s">
        <v>135</v>
      </c>
      <c r="B99" s="16" t="s">
        <v>104</v>
      </c>
      <c r="C99" s="12"/>
      <c r="D99" s="13"/>
      <c r="E99" s="17">
        <v>419</v>
      </c>
      <c r="F99" s="17"/>
      <c r="G99" s="26">
        <f>BCDTK!X66+BCDTK!X67</f>
        <v>24609125383</v>
      </c>
      <c r="H99" s="69">
        <f>BCDTK!D66+BCDTK!D67</f>
        <v>30325085330</v>
      </c>
      <c r="I99" s="93"/>
      <c r="J99" s="91"/>
      <c r="K99" s="93"/>
      <c r="L99" s="93"/>
    </row>
    <row r="100" spans="1:12" ht="16.5">
      <c r="A100" s="67" t="s">
        <v>102</v>
      </c>
      <c r="B100" s="27" t="s">
        <v>271</v>
      </c>
      <c r="C100" s="12"/>
      <c r="D100" s="13"/>
      <c r="E100" s="9">
        <v>420</v>
      </c>
      <c r="F100" s="9"/>
      <c r="G100" s="18">
        <f>SUM(G101:G103)</f>
        <v>1462389856</v>
      </c>
      <c r="H100" s="71">
        <f>SUM(H101:H103)</f>
        <v>815579323</v>
      </c>
      <c r="I100" s="95"/>
      <c r="J100" s="91"/>
      <c r="K100" s="95"/>
      <c r="L100" s="95"/>
    </row>
    <row r="101" spans="1:12" ht="15.75">
      <c r="A101" s="76">
        <v>1</v>
      </c>
      <c r="B101" s="16" t="s">
        <v>272</v>
      </c>
      <c r="C101" s="12"/>
      <c r="D101" s="13"/>
      <c r="E101" s="17">
        <v>421</v>
      </c>
      <c r="F101" s="17"/>
      <c r="G101" s="19">
        <f>BCDTK!X68+BCDTK!X69</f>
        <v>1462389856</v>
      </c>
      <c r="H101" s="69">
        <f>BCDTK!D68+BCDTK!D69</f>
        <v>815579323</v>
      </c>
      <c r="I101" s="93"/>
      <c r="J101" s="91"/>
      <c r="K101" s="93"/>
      <c r="L101" s="93"/>
    </row>
    <row r="102" spans="1:12" ht="15.75">
      <c r="A102" s="76">
        <v>2</v>
      </c>
      <c r="B102" s="16" t="s">
        <v>273</v>
      </c>
      <c r="C102" s="12"/>
      <c r="D102" s="13"/>
      <c r="E102" s="17">
        <v>422</v>
      </c>
      <c r="F102" s="17" t="s">
        <v>462</v>
      </c>
      <c r="G102" s="19"/>
      <c r="H102" s="131"/>
      <c r="I102" s="12"/>
      <c r="J102" s="91"/>
      <c r="K102" s="12"/>
      <c r="L102" s="12"/>
    </row>
    <row r="103" spans="1:12" ht="16.5" thickBot="1">
      <c r="A103" s="76">
        <v>3</v>
      </c>
      <c r="B103" s="16" t="s">
        <v>274</v>
      </c>
      <c r="C103" s="12"/>
      <c r="D103" s="13"/>
      <c r="E103" s="17">
        <v>423</v>
      </c>
      <c r="F103" s="17"/>
      <c r="G103" s="19"/>
      <c r="H103" s="70"/>
      <c r="I103" s="12"/>
      <c r="J103" s="91"/>
      <c r="K103" s="12"/>
      <c r="L103" s="12"/>
    </row>
    <row r="104" spans="1:13" ht="24.75" customHeight="1" thickBot="1">
      <c r="A104" s="540" t="s">
        <v>114</v>
      </c>
      <c r="B104" s="541"/>
      <c r="C104" s="541"/>
      <c r="D104" s="542"/>
      <c r="E104" s="213">
        <v>430</v>
      </c>
      <c r="F104" s="213"/>
      <c r="G104" s="214">
        <f>G68+G88</f>
        <v>947938530683</v>
      </c>
      <c r="H104" s="215">
        <f>H68+H88</f>
        <v>462734184956</v>
      </c>
      <c r="I104" s="98"/>
      <c r="J104" s="91"/>
      <c r="K104" s="91"/>
      <c r="L104" s="98"/>
      <c r="M104" s="28"/>
    </row>
    <row r="105" spans="1:13" ht="24.75" customHeight="1">
      <c r="A105" s="107"/>
      <c r="B105" s="107"/>
      <c r="C105" s="107"/>
      <c r="D105" s="107"/>
      <c r="E105" s="107"/>
      <c r="F105" s="107"/>
      <c r="G105" s="383"/>
      <c r="H105" s="98"/>
      <c r="I105" s="98"/>
      <c r="J105" s="91"/>
      <c r="K105" s="98"/>
      <c r="L105" s="98"/>
      <c r="M105" s="28"/>
    </row>
    <row r="106" spans="1:13" ht="18" customHeight="1">
      <c r="A106" s="533" t="s">
        <v>275</v>
      </c>
      <c r="B106" s="533"/>
      <c r="C106" s="533"/>
      <c r="D106" s="533"/>
      <c r="E106" s="533"/>
      <c r="F106" s="533"/>
      <c r="G106" s="533"/>
      <c r="H106" s="533"/>
      <c r="I106" s="30"/>
      <c r="J106" s="91"/>
      <c r="K106" s="30"/>
      <c r="L106" s="30"/>
      <c r="M106" s="30"/>
    </row>
    <row r="107" spans="1:13" ht="15.75">
      <c r="A107" s="3"/>
      <c r="B107" s="3"/>
      <c r="E107" s="4"/>
      <c r="F107" s="4"/>
      <c r="G107" s="4"/>
      <c r="H107" s="4"/>
      <c r="I107" s="4"/>
      <c r="J107" s="91"/>
      <c r="K107" s="4"/>
      <c r="L107" s="4"/>
      <c r="M107" s="4"/>
    </row>
    <row r="108" spans="1:12" ht="18" customHeight="1">
      <c r="A108" s="534" t="s">
        <v>115</v>
      </c>
      <c r="B108" s="535"/>
      <c r="C108" s="535"/>
      <c r="D108" s="535"/>
      <c r="E108" s="536"/>
      <c r="F108" s="227" t="s">
        <v>288</v>
      </c>
      <c r="G108" s="231" t="s">
        <v>71</v>
      </c>
      <c r="H108" s="231" t="s">
        <v>70</v>
      </c>
      <c r="I108" s="39"/>
      <c r="J108" s="91"/>
      <c r="K108" s="39"/>
      <c r="L108" s="39"/>
    </row>
    <row r="109" spans="1:12" ht="17.25">
      <c r="A109" s="537"/>
      <c r="B109" s="538"/>
      <c r="C109" s="538"/>
      <c r="D109" s="538"/>
      <c r="E109" s="539"/>
      <c r="F109" s="228" t="s">
        <v>287</v>
      </c>
      <c r="G109" s="232" t="s">
        <v>74</v>
      </c>
      <c r="H109" s="232" t="s">
        <v>73</v>
      </c>
      <c r="I109" s="39"/>
      <c r="J109" s="91"/>
      <c r="K109" s="39"/>
      <c r="L109" s="39"/>
    </row>
    <row r="110" spans="1:12" ht="17.25">
      <c r="A110" s="225"/>
      <c r="B110" s="226"/>
      <c r="C110" s="226"/>
      <c r="D110" s="226"/>
      <c r="E110" s="233"/>
      <c r="F110" s="236" t="s">
        <v>463</v>
      </c>
      <c r="G110" s="235"/>
      <c r="H110" s="235"/>
      <c r="I110" s="39"/>
      <c r="J110" s="91"/>
      <c r="K110" s="39"/>
      <c r="L110" s="39"/>
    </row>
    <row r="111" spans="1:12" ht="15.75">
      <c r="A111" s="230">
        <v>1</v>
      </c>
      <c r="B111" s="16" t="s">
        <v>105</v>
      </c>
      <c r="C111" s="12"/>
      <c r="D111" s="12"/>
      <c r="E111" s="13"/>
      <c r="F111" s="13"/>
      <c r="G111" s="234"/>
      <c r="H111" s="234"/>
      <c r="I111" s="64"/>
      <c r="J111" s="91"/>
      <c r="K111" s="64"/>
      <c r="L111" s="64"/>
    </row>
    <row r="112" spans="1:12" ht="15.75">
      <c r="A112" s="230">
        <v>2</v>
      </c>
      <c r="B112" s="16" t="s">
        <v>116</v>
      </c>
      <c r="C112" s="32"/>
      <c r="D112" s="32"/>
      <c r="E112" s="13"/>
      <c r="F112" s="13"/>
      <c r="G112" s="19"/>
      <c r="H112" s="19"/>
      <c r="I112" s="99"/>
      <c r="J112" s="91"/>
      <c r="K112" s="99"/>
      <c r="L112" s="99"/>
    </row>
    <row r="113" spans="1:12" ht="15.75">
      <c r="A113" s="230">
        <v>3</v>
      </c>
      <c r="B113" s="16" t="s">
        <v>106</v>
      </c>
      <c r="C113" s="32"/>
      <c r="D113" s="32"/>
      <c r="E113" s="13"/>
      <c r="F113" s="13"/>
      <c r="G113" s="33"/>
      <c r="H113" s="34"/>
      <c r="I113" s="100"/>
      <c r="J113" s="91"/>
      <c r="K113" s="100"/>
      <c r="L113" s="100"/>
    </row>
    <row r="114" spans="1:12" ht="15.75">
      <c r="A114" s="230">
        <v>4</v>
      </c>
      <c r="B114" s="16" t="s">
        <v>107</v>
      </c>
      <c r="C114" s="32"/>
      <c r="D114" s="32"/>
      <c r="E114" s="13"/>
      <c r="F114" s="13"/>
      <c r="G114" s="34">
        <v>15145136442</v>
      </c>
      <c r="H114" s="34">
        <f>15145136442+49617717</f>
        <v>15194754159</v>
      </c>
      <c r="I114" s="100"/>
      <c r="J114" s="91"/>
      <c r="K114" s="101"/>
      <c r="L114" s="101"/>
    </row>
    <row r="115" spans="1:12" ht="15.75">
      <c r="A115" s="230">
        <v>5</v>
      </c>
      <c r="B115" s="16" t="s">
        <v>108</v>
      </c>
      <c r="C115" s="32"/>
      <c r="D115" s="32"/>
      <c r="E115" s="13"/>
      <c r="F115" s="13"/>
      <c r="G115" s="243"/>
      <c r="H115" s="35"/>
      <c r="I115" s="100"/>
      <c r="J115" s="91"/>
      <c r="K115" s="102"/>
      <c r="L115" s="102"/>
    </row>
    <row r="116" spans="1:12" ht="15.75">
      <c r="A116" s="230">
        <v>6</v>
      </c>
      <c r="B116" s="16" t="s">
        <v>422</v>
      </c>
      <c r="C116" s="32"/>
      <c r="D116" s="32"/>
      <c r="E116" s="13"/>
      <c r="F116" s="13"/>
      <c r="G116" s="33"/>
      <c r="H116" s="36"/>
      <c r="I116" s="100"/>
      <c r="J116" s="91"/>
      <c r="K116" s="103"/>
      <c r="L116" s="103"/>
    </row>
    <row r="117" spans="1:12" ht="15.75">
      <c r="A117" s="237"/>
      <c r="B117" s="23"/>
      <c r="C117" s="31"/>
      <c r="D117" s="31"/>
      <c r="E117" s="21"/>
      <c r="F117" s="21"/>
      <c r="G117" s="37"/>
      <c r="H117" s="37"/>
      <c r="I117" s="100"/>
      <c r="J117" s="91"/>
      <c r="K117" s="3"/>
      <c r="L117" s="3"/>
    </row>
    <row r="118" spans="1:13" ht="8.25" customHeight="1">
      <c r="A118" s="3"/>
      <c r="B118" s="3"/>
      <c r="E118" s="3"/>
      <c r="F118" s="3"/>
      <c r="G118" s="3"/>
      <c r="H118" s="46"/>
      <c r="I118" s="100"/>
      <c r="J118" s="91"/>
      <c r="K118" s="46"/>
      <c r="L118" s="46"/>
      <c r="M118" s="3"/>
    </row>
    <row r="119" spans="1:13" ht="16.5">
      <c r="A119" s="3"/>
      <c r="B119" s="38"/>
      <c r="C119" s="3"/>
      <c r="D119" s="39"/>
      <c r="E119" s="3"/>
      <c r="F119" s="531" t="s">
        <v>670</v>
      </c>
      <c r="G119" s="531"/>
      <c r="H119" s="531"/>
      <c r="I119" s="100"/>
      <c r="J119" s="91"/>
      <c r="K119" s="3"/>
      <c r="L119" s="3"/>
      <c r="M119" s="3"/>
    </row>
    <row r="120" spans="1:13" ht="19.5" customHeight="1">
      <c r="A120" s="40" t="s">
        <v>109</v>
      </c>
      <c r="B120" s="40"/>
      <c r="C120" s="41" t="s">
        <v>110</v>
      </c>
      <c r="D120" s="532" t="s">
        <v>302</v>
      </c>
      <c r="E120" s="532"/>
      <c r="F120" s="532" t="s">
        <v>301</v>
      </c>
      <c r="G120" s="532"/>
      <c r="H120" s="532"/>
      <c r="I120" s="100"/>
      <c r="J120" s="91"/>
      <c r="K120" s="41"/>
      <c r="L120" s="41"/>
      <c r="M120" s="3"/>
    </row>
    <row r="121" spans="1:13" ht="15.75">
      <c r="A121" s="3"/>
      <c r="B121" s="3"/>
      <c r="C121" s="39"/>
      <c r="D121" s="39"/>
      <c r="E121" s="3"/>
      <c r="F121" s="3"/>
      <c r="G121" s="3"/>
      <c r="H121" s="3"/>
      <c r="I121" s="100"/>
      <c r="J121" s="91"/>
      <c r="K121" s="3"/>
      <c r="L121" s="3"/>
      <c r="M121" s="3"/>
    </row>
    <row r="122" spans="1:13" ht="15.75">
      <c r="A122" s="3"/>
      <c r="B122" s="3"/>
      <c r="C122" s="39"/>
      <c r="D122" s="39"/>
      <c r="E122" s="3"/>
      <c r="F122" s="3"/>
      <c r="G122" s="3"/>
      <c r="H122" s="3"/>
      <c r="I122" s="100"/>
      <c r="J122" s="91"/>
      <c r="K122" s="3"/>
      <c r="L122" s="3"/>
      <c r="M122" s="3"/>
    </row>
    <row r="123" spans="1:13" ht="15.75">
      <c r="A123" s="3"/>
      <c r="B123" s="3"/>
      <c r="C123" s="39"/>
      <c r="D123" s="39"/>
      <c r="E123" s="3"/>
      <c r="F123" s="3"/>
      <c r="G123" s="3"/>
      <c r="H123" s="3"/>
      <c r="I123" s="3"/>
      <c r="J123" s="91"/>
      <c r="K123" s="3"/>
      <c r="L123" s="3"/>
      <c r="M123" s="3"/>
    </row>
    <row r="124" spans="1:13" ht="15.75">
      <c r="A124" s="3"/>
      <c r="B124" s="3"/>
      <c r="C124" s="39"/>
      <c r="D124" s="39"/>
      <c r="E124" s="3"/>
      <c r="F124" s="3"/>
      <c r="G124" s="3"/>
      <c r="H124" s="3"/>
      <c r="I124" s="3"/>
      <c r="J124" s="91"/>
      <c r="K124" s="3"/>
      <c r="L124" s="3"/>
      <c r="M124" s="3"/>
    </row>
    <row r="125" spans="1:13" ht="18.75">
      <c r="A125" s="198"/>
      <c r="B125" s="42"/>
      <c r="C125" s="39"/>
      <c r="D125" s="39"/>
      <c r="E125" s="3"/>
      <c r="F125" s="3"/>
      <c r="G125" s="3"/>
      <c r="H125" s="3"/>
      <c r="I125" s="3"/>
      <c r="J125" s="91"/>
      <c r="K125" s="3"/>
      <c r="L125" s="3"/>
      <c r="M125" s="3"/>
    </row>
    <row r="126" spans="1:13" ht="15.75">
      <c r="A126" s="3"/>
      <c r="B126" s="3"/>
      <c r="C126" s="39"/>
      <c r="D126" s="39"/>
      <c r="E126" s="3"/>
      <c r="F126" s="3"/>
      <c r="G126" s="3"/>
      <c r="H126" s="3"/>
      <c r="I126" s="3"/>
      <c r="J126" s="91"/>
      <c r="K126" s="3"/>
      <c r="L126" s="3"/>
      <c r="M126" s="3"/>
    </row>
    <row r="127" spans="1:13" ht="15.75">
      <c r="A127" s="3"/>
      <c r="B127" s="3"/>
      <c r="C127" s="39"/>
      <c r="D127" s="39"/>
      <c r="E127" s="3"/>
      <c r="F127" s="3"/>
      <c r="G127" s="3"/>
      <c r="H127" s="3"/>
      <c r="I127" s="3"/>
      <c r="J127" s="91"/>
      <c r="K127" s="3"/>
      <c r="L127" s="3"/>
      <c r="M127" s="3"/>
    </row>
    <row r="128" spans="3:10" ht="15.75">
      <c r="C128" s="22"/>
      <c r="D128" s="22"/>
      <c r="J128" s="91"/>
    </row>
    <row r="129" ht="15.75">
      <c r="J129" s="91"/>
    </row>
    <row r="130" ht="15.75">
      <c r="J130" s="91"/>
    </row>
    <row r="131" ht="15.75">
      <c r="J131" s="91"/>
    </row>
    <row r="132" ht="15.75">
      <c r="J132" s="91"/>
    </row>
  </sheetData>
  <mergeCells count="16">
    <mergeCell ref="E2:I2"/>
    <mergeCell ref="E3:I3"/>
    <mergeCell ref="P9:Q9"/>
    <mergeCell ref="N9:O9"/>
    <mergeCell ref="A5:H5"/>
    <mergeCell ref="A4:H4"/>
    <mergeCell ref="A8:D9"/>
    <mergeCell ref="A104:D104"/>
    <mergeCell ref="A66:D67"/>
    <mergeCell ref="A64:D64"/>
    <mergeCell ref="A10:D10"/>
    <mergeCell ref="F119:H119"/>
    <mergeCell ref="F120:H120"/>
    <mergeCell ref="D120:E120"/>
    <mergeCell ref="A106:H106"/>
    <mergeCell ref="A108:E109"/>
  </mergeCells>
  <printOptions/>
  <pageMargins left="0.6" right="0.21" top="0.58" bottom="0.68" header="0.2" footer="0.2"/>
  <pageSetup horizontalDpi="180" verticalDpi="180" orientation="portrait" paperSize="9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pane xSplit="7" ySplit="7" topLeftCell="H23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34" sqref="A34"/>
    </sheetView>
  </sheetViews>
  <sheetFormatPr defaultColWidth="9.140625" defaultRowHeight="12.75"/>
  <cols>
    <col min="1" max="1" width="3.28125" style="43" customWidth="1"/>
    <col min="2" max="4" width="9.140625" style="43" customWidth="1"/>
    <col min="5" max="5" width="2.421875" style="43" customWidth="1"/>
    <col min="6" max="6" width="2.28125" style="43" hidden="1" customWidth="1"/>
    <col min="7" max="7" width="3.57421875" style="43" customWidth="1"/>
    <col min="8" max="8" width="16.28125" style="43" customWidth="1"/>
    <col min="9" max="9" width="15.8515625" style="43" customWidth="1"/>
    <col min="10" max="10" width="15.7109375" style="43" customWidth="1"/>
    <col min="11" max="11" width="16.140625" style="43" customWidth="1"/>
    <col min="12" max="12" width="19.8515625" style="130" bestFit="1" customWidth="1"/>
    <col min="13" max="13" width="21.00390625" style="130" customWidth="1"/>
    <col min="14" max="14" width="19.00390625" style="43" customWidth="1"/>
    <col min="15" max="15" width="15.57421875" style="43" customWidth="1"/>
    <col min="16" max="16384" width="9.140625" style="43" customWidth="1"/>
  </cols>
  <sheetData>
    <row r="1" spans="1:11" ht="24" customHeight="1">
      <c r="A1" s="355" t="s">
        <v>665</v>
      </c>
      <c r="F1" s="558" t="s">
        <v>573</v>
      </c>
      <c r="G1" s="558"/>
      <c r="H1" s="558"/>
      <c r="I1" s="558"/>
      <c r="J1" s="558"/>
      <c r="K1" s="558"/>
    </row>
    <row r="2" spans="1:11" ht="17.25" customHeight="1">
      <c r="A2" s="66"/>
      <c r="F2" s="559" t="s">
        <v>437</v>
      </c>
      <c r="G2" s="559"/>
      <c r="H2" s="559"/>
      <c r="I2" s="559"/>
      <c r="J2" s="559"/>
      <c r="K2" s="559"/>
    </row>
    <row r="3" spans="6:11" ht="15.75">
      <c r="F3" s="560" t="s">
        <v>436</v>
      </c>
      <c r="G3" s="560"/>
      <c r="H3" s="560"/>
      <c r="I3" s="560"/>
      <c r="J3" s="560"/>
      <c r="K3" s="560"/>
    </row>
    <row r="5" spans="1:11" ht="27.75" customHeight="1">
      <c r="A5" s="556" t="s">
        <v>280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</row>
    <row r="6" spans="1:11" ht="24" customHeight="1">
      <c r="A6" s="557" t="s">
        <v>666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ht="5.25" customHeight="1"/>
    <row r="8" spans="9:10" ht="15.75">
      <c r="I8" s="239"/>
      <c r="J8" s="239" t="s">
        <v>132</v>
      </c>
    </row>
    <row r="9" ht="6.75" customHeight="1"/>
    <row r="10" spans="1:11" ht="34.5" customHeight="1">
      <c r="A10" s="565" t="s">
        <v>111</v>
      </c>
      <c r="B10" s="566"/>
      <c r="C10" s="566"/>
      <c r="D10" s="566"/>
      <c r="E10" s="566"/>
      <c r="F10" s="567"/>
      <c r="G10" s="569" t="s">
        <v>131</v>
      </c>
      <c r="H10" s="561" t="s">
        <v>667</v>
      </c>
      <c r="I10" s="562"/>
      <c r="J10" s="563" t="s">
        <v>565</v>
      </c>
      <c r="K10" s="564"/>
    </row>
    <row r="11" spans="1:12" ht="17.25">
      <c r="A11" s="568"/>
      <c r="B11" s="544"/>
      <c r="C11" s="544"/>
      <c r="D11" s="544"/>
      <c r="E11" s="544"/>
      <c r="F11" s="545"/>
      <c r="G11" s="570"/>
      <c r="H11" s="269" t="s">
        <v>346</v>
      </c>
      <c r="I11" s="269" t="s">
        <v>347</v>
      </c>
      <c r="J11" s="269" t="s">
        <v>346</v>
      </c>
      <c r="K11" s="269" t="s">
        <v>347</v>
      </c>
      <c r="L11" s="488"/>
    </row>
    <row r="12" spans="1:14" ht="19.5" customHeight="1">
      <c r="A12" s="223">
        <v>1</v>
      </c>
      <c r="B12" s="553" t="s">
        <v>570</v>
      </c>
      <c r="C12" s="554"/>
      <c r="D12" s="554"/>
      <c r="E12" s="554"/>
      <c r="F12" s="555"/>
      <c r="G12" s="109">
        <v>1</v>
      </c>
      <c r="H12" s="110">
        <v>1808595041897</v>
      </c>
      <c r="I12" s="110">
        <v>793858098774</v>
      </c>
      <c r="J12" s="110">
        <v>2924211142756</v>
      </c>
      <c r="K12" s="110">
        <v>1278454008634</v>
      </c>
      <c r="L12" s="489"/>
      <c r="M12" s="503"/>
      <c r="N12" s="422"/>
    </row>
    <row r="13" spans="1:14" ht="19.5" customHeight="1">
      <c r="A13" s="111">
        <v>2</v>
      </c>
      <c r="B13" s="112" t="s">
        <v>290</v>
      </c>
      <c r="C13" s="113"/>
      <c r="D13" s="113"/>
      <c r="E13" s="113"/>
      <c r="F13" s="114"/>
      <c r="G13" s="115">
        <v>3</v>
      </c>
      <c r="H13" s="116">
        <v>0</v>
      </c>
      <c r="I13" s="116">
        <v>0</v>
      </c>
      <c r="J13" s="116">
        <v>114351309</v>
      </c>
      <c r="K13" s="116">
        <v>840916714</v>
      </c>
      <c r="L13" s="489"/>
      <c r="M13" s="503"/>
      <c r="N13" s="422"/>
    </row>
    <row r="14" spans="1:14" ht="19.5" customHeight="1">
      <c r="A14" s="111">
        <v>3</v>
      </c>
      <c r="B14" s="112" t="s">
        <v>568</v>
      </c>
      <c r="C14" s="113"/>
      <c r="D14" s="113"/>
      <c r="E14" s="113"/>
      <c r="F14" s="114"/>
      <c r="G14" s="115">
        <v>10</v>
      </c>
      <c r="H14" s="121">
        <v>1808595041897</v>
      </c>
      <c r="I14" s="121">
        <v>793858098774</v>
      </c>
      <c r="J14" s="121">
        <v>2924096791447</v>
      </c>
      <c r="K14" s="121">
        <v>1277613091920</v>
      </c>
      <c r="L14" s="490"/>
      <c r="M14" s="503"/>
      <c r="N14" s="422"/>
    </row>
    <row r="15" spans="1:14" ht="19.5" customHeight="1">
      <c r="A15" s="111"/>
      <c r="B15" s="112" t="s">
        <v>569</v>
      </c>
      <c r="C15" s="113"/>
      <c r="D15" s="113"/>
      <c r="E15" s="113"/>
      <c r="F15" s="114"/>
      <c r="G15" s="115"/>
      <c r="H15" s="122"/>
      <c r="I15" s="122"/>
      <c r="J15" s="122"/>
      <c r="K15" s="122"/>
      <c r="L15" s="491"/>
      <c r="M15" s="503"/>
      <c r="N15" s="422"/>
    </row>
    <row r="16" spans="1:14" ht="19.5" customHeight="1">
      <c r="A16" s="111">
        <v>4</v>
      </c>
      <c r="B16" s="112" t="s">
        <v>117</v>
      </c>
      <c r="C16" s="113"/>
      <c r="D16" s="113"/>
      <c r="E16" s="113"/>
      <c r="F16" s="114"/>
      <c r="G16" s="115">
        <v>11</v>
      </c>
      <c r="H16" s="116">
        <v>1746547322322</v>
      </c>
      <c r="I16" s="116">
        <v>772854912326</v>
      </c>
      <c r="J16" s="116">
        <v>2828623611034</v>
      </c>
      <c r="K16" s="116">
        <v>1241576038225</v>
      </c>
      <c r="L16" s="489"/>
      <c r="M16" s="503"/>
      <c r="N16" s="422"/>
    </row>
    <row r="17" spans="1:14" ht="19.5" customHeight="1">
      <c r="A17" s="111">
        <v>5</v>
      </c>
      <c r="B17" s="112" t="s">
        <v>571</v>
      </c>
      <c r="C17" s="113"/>
      <c r="D17" s="113"/>
      <c r="E17" s="113"/>
      <c r="F17" s="114"/>
      <c r="G17" s="115">
        <v>20</v>
      </c>
      <c r="H17" s="121">
        <v>62047719575</v>
      </c>
      <c r="I17" s="121">
        <v>21003186448</v>
      </c>
      <c r="J17" s="121">
        <v>95473180413</v>
      </c>
      <c r="K17" s="121">
        <v>36037053695</v>
      </c>
      <c r="L17" s="490"/>
      <c r="M17" s="503"/>
      <c r="N17" s="422"/>
    </row>
    <row r="18" spans="1:14" ht="19.5" customHeight="1">
      <c r="A18" s="111"/>
      <c r="B18" s="112" t="s">
        <v>572</v>
      </c>
      <c r="C18" s="113"/>
      <c r="D18" s="113"/>
      <c r="E18" s="113"/>
      <c r="F18" s="114"/>
      <c r="G18" s="115"/>
      <c r="H18" s="121"/>
      <c r="I18" s="121"/>
      <c r="J18" s="121"/>
      <c r="K18" s="121"/>
      <c r="L18" s="490"/>
      <c r="M18" s="503"/>
      <c r="N18" s="422"/>
    </row>
    <row r="19" spans="1:14" ht="19.5" customHeight="1">
      <c r="A19" s="111">
        <v>6</v>
      </c>
      <c r="B19" s="112" t="s">
        <v>118</v>
      </c>
      <c r="C19" s="113"/>
      <c r="D19" s="113"/>
      <c r="E19" s="113"/>
      <c r="F19" s="114"/>
      <c r="G19" s="115">
        <v>21</v>
      </c>
      <c r="H19" s="116">
        <v>17829292159</v>
      </c>
      <c r="I19" s="116">
        <v>1441881125</v>
      </c>
      <c r="J19" s="116">
        <v>18620620158</v>
      </c>
      <c r="K19" s="116">
        <v>2461355964</v>
      </c>
      <c r="L19" s="489"/>
      <c r="M19" s="503"/>
      <c r="N19" s="422"/>
    </row>
    <row r="20" spans="1:14" ht="19.5" customHeight="1">
      <c r="A20" s="111">
        <v>7</v>
      </c>
      <c r="B20" s="112" t="s">
        <v>127</v>
      </c>
      <c r="C20" s="113"/>
      <c r="D20" s="113"/>
      <c r="E20" s="113"/>
      <c r="F20" s="114"/>
      <c r="G20" s="115">
        <v>22</v>
      </c>
      <c r="H20" s="116">
        <v>26480390840</v>
      </c>
      <c r="I20" s="116">
        <v>3383250946</v>
      </c>
      <c r="J20" s="116">
        <v>30666450088</v>
      </c>
      <c r="K20" s="116">
        <v>5161938363</v>
      </c>
      <c r="L20" s="489"/>
      <c r="M20" s="503"/>
      <c r="N20" s="422"/>
    </row>
    <row r="21" spans="1:14" ht="19.5" customHeight="1">
      <c r="A21" s="117"/>
      <c r="B21" s="240" t="s">
        <v>291</v>
      </c>
      <c r="C21" s="119"/>
      <c r="D21" s="119"/>
      <c r="E21" s="119"/>
      <c r="F21" s="120"/>
      <c r="G21" s="118">
        <v>23</v>
      </c>
      <c r="H21" s="270">
        <v>18236756907</v>
      </c>
      <c r="I21" s="336">
        <v>2762480033</v>
      </c>
      <c r="J21" s="336">
        <v>22378159835</v>
      </c>
      <c r="K21" s="336">
        <v>4522152854</v>
      </c>
      <c r="L21" s="492"/>
      <c r="M21" s="503"/>
      <c r="N21" s="422"/>
    </row>
    <row r="22" spans="1:14" ht="19.5" customHeight="1">
      <c r="A22" s="111">
        <v>8</v>
      </c>
      <c r="B22" s="112" t="s">
        <v>119</v>
      </c>
      <c r="C22" s="113"/>
      <c r="D22" s="113"/>
      <c r="E22" s="113"/>
      <c r="F22" s="114"/>
      <c r="G22" s="115">
        <v>24</v>
      </c>
      <c r="H22" s="116">
        <v>14246091649</v>
      </c>
      <c r="I22" s="116">
        <v>7681142910</v>
      </c>
      <c r="J22" s="116">
        <v>22657329311</v>
      </c>
      <c r="K22" s="116">
        <v>12512926811</v>
      </c>
      <c r="L22" s="489"/>
      <c r="M22" s="503"/>
      <c r="N22" s="422"/>
    </row>
    <row r="23" spans="1:14" ht="19.5" customHeight="1">
      <c r="A23" s="111">
        <v>9</v>
      </c>
      <c r="B23" s="112" t="s">
        <v>120</v>
      </c>
      <c r="C23" s="113"/>
      <c r="D23" s="113"/>
      <c r="E23" s="113"/>
      <c r="F23" s="114"/>
      <c r="G23" s="115">
        <v>25</v>
      </c>
      <c r="H23" s="116">
        <v>4858262212</v>
      </c>
      <c r="I23" s="116">
        <v>2421832161</v>
      </c>
      <c r="J23" s="116">
        <v>8371578321</v>
      </c>
      <c r="K23" s="116">
        <v>4548777174</v>
      </c>
      <c r="L23" s="489"/>
      <c r="M23" s="503"/>
      <c r="N23" s="422"/>
    </row>
    <row r="24" spans="1:14" ht="19.5" customHeight="1">
      <c r="A24" s="111">
        <v>10</v>
      </c>
      <c r="B24" s="112" t="s">
        <v>121</v>
      </c>
      <c r="C24" s="113"/>
      <c r="D24" s="113"/>
      <c r="E24" s="113"/>
      <c r="F24" s="114"/>
      <c r="G24" s="115">
        <v>30</v>
      </c>
      <c r="H24" s="116">
        <v>34292267033</v>
      </c>
      <c r="I24" s="116">
        <v>8958841556</v>
      </c>
      <c r="J24" s="116">
        <v>52398442851</v>
      </c>
      <c r="K24" s="116">
        <v>16274767311</v>
      </c>
      <c r="L24" s="489"/>
      <c r="M24" s="503"/>
      <c r="N24" s="422"/>
    </row>
    <row r="25" spans="1:14" ht="19.5" customHeight="1">
      <c r="A25" s="111"/>
      <c r="B25" s="112" t="s">
        <v>292</v>
      </c>
      <c r="C25" s="113"/>
      <c r="D25" s="113"/>
      <c r="E25" s="113"/>
      <c r="F25" s="114"/>
      <c r="G25" s="115"/>
      <c r="H25" s="116"/>
      <c r="I25" s="116"/>
      <c r="J25" s="116"/>
      <c r="K25" s="116"/>
      <c r="L25" s="489"/>
      <c r="M25" s="503"/>
      <c r="N25" s="422"/>
    </row>
    <row r="26" spans="1:14" ht="19.5" customHeight="1">
      <c r="A26" s="111">
        <v>11</v>
      </c>
      <c r="B26" s="112" t="s">
        <v>122</v>
      </c>
      <c r="C26" s="113"/>
      <c r="D26" s="113"/>
      <c r="E26" s="113"/>
      <c r="F26" s="114"/>
      <c r="G26" s="115">
        <v>31</v>
      </c>
      <c r="H26" s="116">
        <v>493205744</v>
      </c>
      <c r="I26" s="116">
        <v>629065493</v>
      </c>
      <c r="J26" s="116">
        <v>898928123</v>
      </c>
      <c r="K26" s="116">
        <v>1833668358</v>
      </c>
      <c r="L26" s="489"/>
      <c r="M26" s="503"/>
      <c r="N26" s="422"/>
    </row>
    <row r="27" spans="1:14" ht="19.5" customHeight="1">
      <c r="A27" s="111">
        <v>12</v>
      </c>
      <c r="B27" s="112" t="s">
        <v>123</v>
      </c>
      <c r="C27" s="113"/>
      <c r="D27" s="113"/>
      <c r="E27" s="113"/>
      <c r="F27" s="114"/>
      <c r="G27" s="115">
        <v>32</v>
      </c>
      <c r="H27" s="116">
        <v>1935875</v>
      </c>
      <c r="I27" s="116">
        <v>3591772</v>
      </c>
      <c r="J27" s="116">
        <v>1935875</v>
      </c>
      <c r="K27" s="116">
        <v>3591772</v>
      </c>
      <c r="L27" s="489"/>
      <c r="M27" s="503"/>
      <c r="N27" s="422"/>
    </row>
    <row r="28" spans="1:14" ht="19.5" customHeight="1">
      <c r="A28" s="111">
        <v>13</v>
      </c>
      <c r="B28" s="112" t="s">
        <v>124</v>
      </c>
      <c r="C28" s="113"/>
      <c r="D28" s="113"/>
      <c r="E28" s="113"/>
      <c r="F28" s="114"/>
      <c r="G28" s="115">
        <v>40</v>
      </c>
      <c r="H28" s="123">
        <v>491269869</v>
      </c>
      <c r="I28" s="123">
        <v>625473721</v>
      </c>
      <c r="J28" s="123">
        <v>896992248</v>
      </c>
      <c r="K28" s="123">
        <v>1830076586</v>
      </c>
      <c r="L28" s="493"/>
      <c r="M28" s="503"/>
      <c r="N28" s="422"/>
    </row>
    <row r="29" spans="1:15" ht="19.5" customHeight="1">
      <c r="A29" s="111">
        <v>14</v>
      </c>
      <c r="B29" s="124" t="s">
        <v>278</v>
      </c>
      <c r="C29" s="113"/>
      <c r="D29" s="113"/>
      <c r="E29" s="113"/>
      <c r="F29" s="114"/>
      <c r="G29" s="115">
        <v>50</v>
      </c>
      <c r="H29" s="116">
        <v>34783536902</v>
      </c>
      <c r="I29" s="116">
        <v>9584315277</v>
      </c>
      <c r="J29" s="116">
        <v>53295435099</v>
      </c>
      <c r="K29" s="116">
        <v>18104843897</v>
      </c>
      <c r="L29" s="489"/>
      <c r="M29" s="503"/>
      <c r="N29" s="495"/>
      <c r="O29" s="489"/>
    </row>
    <row r="30" spans="1:14" ht="19.5" customHeight="1">
      <c r="A30" s="111"/>
      <c r="B30" s="124" t="s">
        <v>277</v>
      </c>
      <c r="C30" s="113"/>
      <c r="D30" s="113"/>
      <c r="E30" s="113"/>
      <c r="F30" s="114"/>
      <c r="G30" s="115"/>
      <c r="H30" s="116"/>
      <c r="I30" s="116"/>
      <c r="J30" s="116"/>
      <c r="K30" s="116"/>
      <c r="L30" s="489"/>
      <c r="M30" s="503"/>
      <c r="N30" s="422"/>
    </row>
    <row r="31" spans="1:14" ht="19.5" customHeight="1">
      <c r="A31" s="111">
        <v>15</v>
      </c>
      <c r="B31" s="124" t="s">
        <v>464</v>
      </c>
      <c r="C31" s="113"/>
      <c r="D31" s="113"/>
      <c r="E31" s="113"/>
      <c r="F31" s="114"/>
      <c r="G31" s="115">
        <v>51</v>
      </c>
      <c r="H31" s="116">
        <v>4869695166.280001</v>
      </c>
      <c r="I31" s="116">
        <v>0</v>
      </c>
      <c r="J31" s="116">
        <v>7461360913.860001</v>
      </c>
      <c r="K31" s="116"/>
      <c r="L31" s="489"/>
      <c r="M31" s="503"/>
      <c r="N31" s="422"/>
    </row>
    <row r="32" spans="1:14" ht="19.5" customHeight="1">
      <c r="A32" s="111">
        <v>16</v>
      </c>
      <c r="B32" s="124" t="s">
        <v>465</v>
      </c>
      <c r="C32" s="113"/>
      <c r="D32" s="113"/>
      <c r="E32" s="113"/>
      <c r="F32" s="114"/>
      <c r="G32" s="115">
        <v>52</v>
      </c>
      <c r="H32" s="116"/>
      <c r="I32" s="116"/>
      <c r="J32" s="116"/>
      <c r="K32" s="116"/>
      <c r="L32" s="489"/>
      <c r="M32" s="503"/>
      <c r="N32" s="422"/>
    </row>
    <row r="33" spans="1:15" ht="19.5" customHeight="1">
      <c r="A33" s="111">
        <v>17</v>
      </c>
      <c r="B33" s="549" t="s">
        <v>566</v>
      </c>
      <c r="C33" s="550"/>
      <c r="D33" s="550"/>
      <c r="E33" s="550"/>
      <c r="F33" s="551"/>
      <c r="G33" s="115">
        <v>60</v>
      </c>
      <c r="H33" s="224">
        <v>29913841735.72</v>
      </c>
      <c r="I33" s="224">
        <v>9584315277</v>
      </c>
      <c r="J33" s="224">
        <v>45834074185.14</v>
      </c>
      <c r="K33" s="224">
        <v>18104843897</v>
      </c>
      <c r="L33" s="494"/>
      <c r="M33" s="503"/>
      <c r="N33" s="502"/>
      <c r="O33" s="494"/>
    </row>
    <row r="34" spans="1:14" ht="19.5" customHeight="1">
      <c r="A34" s="248"/>
      <c r="B34" s="549" t="s">
        <v>279</v>
      </c>
      <c r="C34" s="550"/>
      <c r="D34" s="550"/>
      <c r="E34" s="550"/>
      <c r="F34" s="551"/>
      <c r="G34" s="246"/>
      <c r="H34" s="247"/>
      <c r="I34" s="247"/>
      <c r="J34" s="247"/>
      <c r="K34" s="247"/>
      <c r="M34" s="503"/>
      <c r="N34" s="422"/>
    </row>
    <row r="35" spans="1:14" ht="19.5" customHeight="1">
      <c r="A35" s="249">
        <v>18</v>
      </c>
      <c r="B35" s="546" t="s">
        <v>567</v>
      </c>
      <c r="C35" s="547"/>
      <c r="D35" s="547"/>
      <c r="E35" s="547"/>
      <c r="F35" s="548"/>
      <c r="G35" s="125">
        <v>70</v>
      </c>
      <c r="H35" s="126">
        <v>1424.4686540819048</v>
      </c>
      <c r="I35" s="126">
        <v>606.6022327215189</v>
      </c>
      <c r="J35" s="126">
        <v>2182.574961197143</v>
      </c>
      <c r="K35" s="126">
        <v>1145.8761960126583</v>
      </c>
      <c r="M35" s="503"/>
      <c r="N35" s="422"/>
    </row>
    <row r="36" ht="11.25" customHeight="1">
      <c r="A36" s="196"/>
    </row>
    <row r="37" spans="9:11" ht="15.75">
      <c r="I37" s="552" t="s">
        <v>668</v>
      </c>
      <c r="J37" s="552"/>
      <c r="K37" s="552"/>
    </row>
    <row r="38" spans="2:11" ht="17.25">
      <c r="B38" s="66" t="s">
        <v>149</v>
      </c>
      <c r="E38" s="66" t="s">
        <v>150</v>
      </c>
      <c r="F38" s="66" t="s">
        <v>150</v>
      </c>
      <c r="J38" s="271" t="s">
        <v>303</v>
      </c>
      <c r="K38" s="271"/>
    </row>
  </sheetData>
  <mergeCells count="14">
    <mergeCell ref="B12:F12"/>
    <mergeCell ref="A5:K5"/>
    <mergeCell ref="A6:K6"/>
    <mergeCell ref="F1:K1"/>
    <mergeCell ref="F2:K2"/>
    <mergeCell ref="F3:K3"/>
    <mergeCell ref="H10:I10"/>
    <mergeCell ref="J10:K10"/>
    <mergeCell ref="A10:F11"/>
    <mergeCell ref="G10:G11"/>
    <mergeCell ref="B35:F35"/>
    <mergeCell ref="B33:F33"/>
    <mergeCell ref="B34:F34"/>
    <mergeCell ref="I37:K37"/>
  </mergeCells>
  <printOptions/>
  <pageMargins left="0.33" right="0.18" top="0.3" bottom="0.27" header="0.3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43">
      <selection activeCell="A71" sqref="A71"/>
    </sheetView>
  </sheetViews>
  <sheetFormatPr defaultColWidth="9.140625" defaultRowHeight="12.75"/>
  <cols>
    <col min="1" max="1" width="51.28125" style="485" customWidth="1"/>
    <col min="2" max="2" width="5.7109375" style="486" customWidth="1"/>
    <col min="3" max="3" width="8.140625" style="486" customWidth="1"/>
    <col min="4" max="4" width="18.421875" style="487" customWidth="1"/>
    <col min="5" max="5" width="17.7109375" style="484" customWidth="1"/>
    <col min="6" max="6" width="20.421875" style="485" customWidth="1"/>
    <col min="7" max="7" width="15.7109375" style="485" customWidth="1"/>
    <col min="8" max="8" width="9.140625" style="485" customWidth="1"/>
    <col min="9" max="9" width="14.28125" style="485" bestFit="1" customWidth="1"/>
    <col min="10" max="16384" width="9.140625" style="485" customWidth="1"/>
  </cols>
  <sheetData>
    <row r="1" spans="1:5" s="127" customFormat="1" ht="18" customHeight="1">
      <c r="A1" s="136" t="s">
        <v>300</v>
      </c>
      <c r="B1" s="573" t="s">
        <v>628</v>
      </c>
      <c r="C1" s="573"/>
      <c r="D1" s="573"/>
      <c r="E1" s="573"/>
    </row>
    <row r="2" spans="1:5" s="127" customFormat="1" ht="20.25">
      <c r="A2" s="136"/>
      <c r="B2" s="497" t="s">
        <v>433</v>
      </c>
      <c r="C2" s="497"/>
      <c r="D2" s="497"/>
      <c r="E2" s="497"/>
    </row>
    <row r="3" spans="1:5" s="127" customFormat="1" ht="16.5" customHeight="1">
      <c r="A3" s="136"/>
      <c r="B3" s="497" t="s">
        <v>436</v>
      </c>
      <c r="C3" s="497"/>
      <c r="D3" s="497"/>
      <c r="E3" s="497"/>
    </row>
    <row r="4" spans="1:5" s="127" customFormat="1" ht="12" customHeight="1">
      <c r="A4" s="137"/>
      <c r="B4" s="133"/>
      <c r="C4" s="133"/>
      <c r="D4" s="138"/>
      <c r="E4" s="139"/>
    </row>
    <row r="5" spans="1:5" s="127" customFormat="1" ht="34.5" customHeight="1">
      <c r="A5" s="574" t="s">
        <v>159</v>
      </c>
      <c r="B5" s="574"/>
      <c r="C5" s="574"/>
      <c r="D5" s="574"/>
      <c r="E5" s="574"/>
    </row>
    <row r="6" spans="1:5" s="140" customFormat="1" ht="21">
      <c r="A6" s="575" t="s">
        <v>160</v>
      </c>
      <c r="B6" s="575"/>
      <c r="C6" s="575"/>
      <c r="D6" s="575"/>
      <c r="E6" s="575"/>
    </row>
    <row r="7" spans="1:5" s="140" customFormat="1" ht="23.25">
      <c r="A7" s="557" t="s">
        <v>736</v>
      </c>
      <c r="B7" s="557"/>
      <c r="C7" s="557"/>
      <c r="D7" s="557"/>
      <c r="E7" s="557"/>
    </row>
    <row r="8" spans="2:5" s="127" customFormat="1" ht="16.5">
      <c r="B8" s="134"/>
      <c r="C8" s="134"/>
      <c r="D8" s="129"/>
      <c r="E8" s="135"/>
    </row>
    <row r="9" spans="1:5" s="127" customFormat="1" ht="16.5">
      <c r="A9" s="129"/>
      <c r="B9" s="134"/>
      <c r="C9" s="134"/>
      <c r="D9" s="141" t="s">
        <v>161</v>
      </c>
      <c r="E9" s="142"/>
    </row>
    <row r="10" spans="1:5" s="66" customFormat="1" ht="38.25" customHeight="1">
      <c r="A10" s="478" t="s">
        <v>115</v>
      </c>
      <c r="B10" s="479" t="s">
        <v>295</v>
      </c>
      <c r="C10" s="479" t="s">
        <v>293</v>
      </c>
      <c r="D10" s="571" t="s">
        <v>565</v>
      </c>
      <c r="E10" s="572"/>
    </row>
    <row r="11" spans="1:5" s="65" customFormat="1" ht="21" customHeight="1">
      <c r="A11" s="143"/>
      <c r="B11" s="272"/>
      <c r="C11" s="272"/>
      <c r="D11" s="272" t="s">
        <v>651</v>
      </c>
      <c r="E11" s="273" t="s">
        <v>650</v>
      </c>
    </row>
    <row r="12" spans="1:5" s="65" customFormat="1" ht="19.5" customHeight="1">
      <c r="A12" s="143">
        <v>1</v>
      </c>
      <c r="B12" s="128">
        <v>2</v>
      </c>
      <c r="C12" s="128">
        <v>3</v>
      </c>
      <c r="D12" s="128">
        <v>4</v>
      </c>
      <c r="E12" s="144">
        <v>5</v>
      </c>
    </row>
    <row r="13" spans="1:5" s="65" customFormat="1" ht="17.25" customHeight="1">
      <c r="A13" s="145" t="s">
        <v>162</v>
      </c>
      <c r="B13" s="128"/>
      <c r="C13" s="128"/>
      <c r="D13" s="146"/>
      <c r="E13" s="147"/>
    </row>
    <row r="14" spans="1:5" s="106" customFormat="1" ht="17.25" customHeight="1">
      <c r="A14" s="148" t="s">
        <v>163</v>
      </c>
      <c r="B14" s="149" t="s">
        <v>133</v>
      </c>
      <c r="C14" s="149"/>
      <c r="D14" s="150">
        <v>53295435099</v>
      </c>
      <c r="E14" s="158">
        <v>18104843897</v>
      </c>
    </row>
    <row r="15" spans="1:5" s="106" customFormat="1" ht="17.25" customHeight="1">
      <c r="A15" s="148" t="s">
        <v>164</v>
      </c>
      <c r="B15" s="153"/>
      <c r="C15" s="153"/>
      <c r="D15" s="154"/>
      <c r="E15" s="151"/>
    </row>
    <row r="16" spans="1:5" s="106" customFormat="1" ht="17.25" customHeight="1">
      <c r="A16" s="152" t="s">
        <v>165</v>
      </c>
      <c r="B16" s="153" t="s">
        <v>166</v>
      </c>
      <c r="C16" s="153"/>
      <c r="D16" s="151">
        <v>800509668</v>
      </c>
      <c r="E16" s="151">
        <v>854836894</v>
      </c>
    </row>
    <row r="17" spans="1:6" s="106" customFormat="1" ht="17.25" customHeight="1">
      <c r="A17" s="152" t="s">
        <v>167</v>
      </c>
      <c r="B17" s="153" t="s">
        <v>134</v>
      </c>
      <c r="C17" s="153"/>
      <c r="D17" s="151">
        <v>3000000000</v>
      </c>
      <c r="E17" s="151"/>
      <c r="F17" s="151"/>
    </row>
    <row r="18" spans="1:5" s="106" customFormat="1" ht="17.25" customHeight="1">
      <c r="A18" s="152" t="s">
        <v>168</v>
      </c>
      <c r="B18" s="153" t="s">
        <v>169</v>
      </c>
      <c r="C18" s="153"/>
      <c r="D18" s="151">
        <v>2645037935</v>
      </c>
      <c r="E18" s="151">
        <v>-1016207993</v>
      </c>
    </row>
    <row r="19" spans="1:5" s="106" customFormat="1" ht="17.25" customHeight="1">
      <c r="A19" s="152" t="s">
        <v>170</v>
      </c>
      <c r="B19" s="153" t="s">
        <v>171</v>
      </c>
      <c r="C19" s="153"/>
      <c r="D19" s="151">
        <v>-2935073441</v>
      </c>
      <c r="E19" s="151">
        <v>-805362462</v>
      </c>
    </row>
    <row r="20" spans="1:5" s="106" customFormat="1" ht="17.25" customHeight="1">
      <c r="A20" s="152" t="s">
        <v>172</v>
      </c>
      <c r="B20" s="153" t="s">
        <v>173</v>
      </c>
      <c r="C20" s="153"/>
      <c r="D20" s="151">
        <v>22378159835</v>
      </c>
      <c r="E20" s="151">
        <v>4522152854</v>
      </c>
    </row>
    <row r="21" spans="1:5" s="106" customFormat="1" ht="17.25" customHeight="1">
      <c r="A21" s="152"/>
      <c r="B21" s="153"/>
      <c r="C21" s="153"/>
      <c r="D21" s="154"/>
      <c r="E21" s="151"/>
    </row>
    <row r="22" spans="1:5" s="106" customFormat="1" ht="38.25" customHeight="1">
      <c r="A22" s="155" t="s">
        <v>174</v>
      </c>
      <c r="B22" s="149" t="s">
        <v>175</v>
      </c>
      <c r="C22" s="149"/>
      <c r="D22" s="150">
        <f>SUM(D14:D20)</f>
        <v>79184069096</v>
      </c>
      <c r="E22" s="150">
        <f>SUM(E14:E20)</f>
        <v>21660263190</v>
      </c>
    </row>
    <row r="23" spans="1:6" s="106" customFormat="1" ht="17.25" customHeight="1">
      <c r="A23" s="152" t="s">
        <v>176</v>
      </c>
      <c r="B23" s="153" t="s">
        <v>177</v>
      </c>
      <c r="C23" s="153"/>
      <c r="D23" s="151">
        <v>-141609902886</v>
      </c>
      <c r="E23" s="151">
        <v>-10826110118</v>
      </c>
      <c r="F23" s="151"/>
    </row>
    <row r="24" spans="1:5" s="106" customFormat="1" ht="17.25" customHeight="1">
      <c r="A24" s="152" t="s">
        <v>178</v>
      </c>
      <c r="B24" s="153" t="s">
        <v>135</v>
      </c>
      <c r="C24" s="153"/>
      <c r="D24" s="151">
        <v>-286648880439</v>
      </c>
      <c r="E24" s="151">
        <v>-59860266487</v>
      </c>
    </row>
    <row r="25" spans="1:5" s="106" customFormat="1" ht="33" customHeight="1">
      <c r="A25" s="156" t="s">
        <v>179</v>
      </c>
      <c r="B25" s="153" t="s">
        <v>136</v>
      </c>
      <c r="C25" s="153"/>
      <c r="D25" s="151">
        <v>198850442671</v>
      </c>
      <c r="E25" s="151">
        <v>48960749339</v>
      </c>
    </row>
    <row r="26" spans="1:5" s="106" customFormat="1" ht="17.25" customHeight="1">
      <c r="A26" s="152" t="s">
        <v>180</v>
      </c>
      <c r="B26" s="153" t="s">
        <v>181</v>
      </c>
      <c r="C26" s="153"/>
      <c r="D26" s="151">
        <v>-166513653</v>
      </c>
      <c r="E26" s="151">
        <v>-78185987</v>
      </c>
    </row>
    <row r="27" spans="1:5" s="106" customFormat="1" ht="17.25" customHeight="1">
      <c r="A27" s="152" t="s">
        <v>182</v>
      </c>
      <c r="B27" s="153" t="s">
        <v>183</v>
      </c>
      <c r="C27" s="153"/>
      <c r="D27" s="151">
        <v>-22378159835</v>
      </c>
      <c r="E27" s="151">
        <v>-4522152854</v>
      </c>
    </row>
    <row r="28" spans="1:5" s="106" customFormat="1" ht="17.25" customHeight="1">
      <c r="A28" s="152" t="s">
        <v>281</v>
      </c>
      <c r="B28" s="153" t="s">
        <v>184</v>
      </c>
      <c r="C28" s="153"/>
      <c r="D28" s="151">
        <v>-2591665747</v>
      </c>
      <c r="E28" s="151">
        <v>-492552440</v>
      </c>
    </row>
    <row r="29" spans="1:5" s="106" customFormat="1" ht="17.25" customHeight="1">
      <c r="A29" s="152" t="s">
        <v>185</v>
      </c>
      <c r="B29" s="153" t="s">
        <v>186</v>
      </c>
      <c r="C29" s="153"/>
      <c r="D29" s="154">
        <v>2872182161</v>
      </c>
      <c r="E29" s="151">
        <v>2835583207</v>
      </c>
    </row>
    <row r="30" spans="1:5" s="106" customFormat="1" ht="17.25" customHeight="1">
      <c r="A30" s="152" t="s">
        <v>187</v>
      </c>
      <c r="B30" s="153" t="s">
        <v>188</v>
      </c>
      <c r="C30" s="153"/>
      <c r="D30" s="151">
        <v>-47227149373</v>
      </c>
      <c r="E30" s="151">
        <v>-13691742452</v>
      </c>
    </row>
    <row r="31" spans="1:5" s="106" customFormat="1" ht="17.25" customHeight="1">
      <c r="A31" s="152"/>
      <c r="B31" s="153"/>
      <c r="C31" s="153"/>
      <c r="D31" s="151"/>
      <c r="E31" s="151"/>
    </row>
    <row r="32" spans="1:5" s="106" customFormat="1" ht="17.25" customHeight="1">
      <c r="A32" s="148" t="s">
        <v>189</v>
      </c>
      <c r="B32" s="149" t="s">
        <v>137</v>
      </c>
      <c r="C32" s="149"/>
      <c r="D32" s="158">
        <f>SUM(D21:D30)</f>
        <v>-219715578005</v>
      </c>
      <c r="E32" s="158">
        <f>SUM(E21:E30)</f>
        <v>-16014414602</v>
      </c>
    </row>
    <row r="33" spans="1:5" s="106" customFormat="1" ht="17.25" customHeight="1">
      <c r="A33" s="159"/>
      <c r="B33" s="149"/>
      <c r="C33" s="149"/>
      <c r="D33" s="158"/>
      <c r="E33" s="151"/>
    </row>
    <row r="34" spans="1:5" s="106" customFormat="1" ht="17.25" customHeight="1">
      <c r="A34" s="160" t="s">
        <v>190</v>
      </c>
      <c r="B34" s="153"/>
      <c r="C34" s="153"/>
      <c r="D34" s="151"/>
      <c r="E34" s="151"/>
    </row>
    <row r="35" spans="1:5" s="106" customFormat="1" ht="33" customHeight="1">
      <c r="A35" s="161" t="s">
        <v>191</v>
      </c>
      <c r="B35" s="153" t="s">
        <v>138</v>
      </c>
      <c r="C35" s="241" t="s">
        <v>294</v>
      </c>
      <c r="D35" s="151">
        <v>-17685482723</v>
      </c>
      <c r="E35" s="151">
        <v>-4771020372</v>
      </c>
    </row>
    <row r="36" spans="1:5" s="106" customFormat="1" ht="34.5" customHeight="1">
      <c r="A36" s="161" t="s">
        <v>192</v>
      </c>
      <c r="B36" s="153" t="s">
        <v>139</v>
      </c>
      <c r="C36" s="153"/>
      <c r="D36" s="151">
        <v>0</v>
      </c>
      <c r="E36" s="151">
        <v>0</v>
      </c>
    </row>
    <row r="37" spans="1:5" s="106" customFormat="1" ht="17.25" customHeight="1">
      <c r="A37" s="162" t="s">
        <v>193</v>
      </c>
      <c r="B37" s="153" t="s">
        <v>140</v>
      </c>
      <c r="C37" s="153"/>
      <c r="D37" s="151"/>
      <c r="E37" s="151"/>
    </row>
    <row r="38" spans="1:5" s="106" customFormat="1" ht="32.25" customHeight="1">
      <c r="A38" s="161" t="s">
        <v>194</v>
      </c>
      <c r="B38" s="153" t="s">
        <v>141</v>
      </c>
      <c r="C38" s="153"/>
      <c r="D38" s="151"/>
      <c r="E38" s="151"/>
    </row>
    <row r="39" spans="1:5" s="106" customFormat="1" ht="17.25" customHeight="1">
      <c r="A39" s="162" t="s">
        <v>195</v>
      </c>
      <c r="B39" s="153" t="s">
        <v>142</v>
      </c>
      <c r="C39" s="153"/>
      <c r="D39" s="151"/>
      <c r="E39" s="151"/>
    </row>
    <row r="40" spans="1:5" s="106" customFormat="1" ht="17.25" customHeight="1">
      <c r="A40" s="152" t="s">
        <v>196</v>
      </c>
      <c r="B40" s="153" t="s">
        <v>197</v>
      </c>
      <c r="C40" s="153"/>
      <c r="D40" s="151"/>
      <c r="E40" s="151"/>
    </row>
    <row r="41" spans="1:5" s="106" customFormat="1" ht="17.25" customHeight="1">
      <c r="A41" s="152" t="s">
        <v>198</v>
      </c>
      <c r="B41" s="153" t="s">
        <v>199</v>
      </c>
      <c r="C41" s="153"/>
      <c r="D41" s="106">
        <v>3483231549</v>
      </c>
      <c r="E41" s="151">
        <v>805362462</v>
      </c>
    </row>
    <row r="42" spans="1:5" s="106" customFormat="1" ht="17.25" customHeight="1">
      <c r="A42" s="148" t="s">
        <v>200</v>
      </c>
      <c r="B42" s="149" t="s">
        <v>143</v>
      </c>
      <c r="C42" s="149"/>
      <c r="D42" s="158">
        <f>SUM(D35:D41)</f>
        <v>-14202251174</v>
      </c>
      <c r="E42" s="158">
        <f>SUM(E35:E41)</f>
        <v>-3965657910</v>
      </c>
    </row>
    <row r="43" spans="1:5" s="106" customFormat="1" ht="17.25" customHeight="1">
      <c r="A43" s="157"/>
      <c r="B43" s="149"/>
      <c r="C43" s="149"/>
      <c r="D43" s="158"/>
      <c r="E43" s="151"/>
    </row>
    <row r="44" spans="1:5" s="106" customFormat="1" ht="17.25" customHeight="1">
      <c r="A44" s="160" t="s">
        <v>201</v>
      </c>
      <c r="B44" s="153"/>
      <c r="C44" s="153"/>
      <c r="D44" s="151"/>
      <c r="E44" s="151"/>
    </row>
    <row r="45" spans="1:5" s="106" customFormat="1" ht="33" customHeight="1">
      <c r="A45" s="161" t="s">
        <v>202</v>
      </c>
      <c r="B45" s="153" t="s">
        <v>144</v>
      </c>
      <c r="C45" s="153"/>
      <c r="D45" s="151">
        <v>89285230000</v>
      </c>
      <c r="E45" s="151"/>
    </row>
    <row r="46" spans="1:5" s="106" customFormat="1" ht="32.25" customHeight="1">
      <c r="A46" s="161" t="s">
        <v>203</v>
      </c>
      <c r="B46" s="153" t="s">
        <v>145</v>
      </c>
      <c r="C46" s="153"/>
      <c r="D46" s="151"/>
      <c r="E46" s="151"/>
    </row>
    <row r="47" spans="1:5" s="106" customFormat="1" ht="17.25" customHeight="1">
      <c r="A47" s="152" t="s">
        <v>282</v>
      </c>
      <c r="B47" s="153" t="s">
        <v>204</v>
      </c>
      <c r="C47" s="153"/>
      <c r="D47" s="154">
        <v>1091838264421</v>
      </c>
      <c r="E47" s="151">
        <v>484810039274</v>
      </c>
    </row>
    <row r="48" spans="1:5" s="106" customFormat="1" ht="17.25" customHeight="1">
      <c r="A48" s="152" t="s">
        <v>283</v>
      </c>
      <c r="B48" s="153" t="s">
        <v>205</v>
      </c>
      <c r="C48" s="153"/>
      <c r="D48" s="151">
        <v>-900228824436</v>
      </c>
      <c r="E48" s="151">
        <v>-461666605948</v>
      </c>
    </row>
    <row r="49" spans="1:5" s="106" customFormat="1" ht="17.25" customHeight="1">
      <c r="A49" s="152" t="s">
        <v>284</v>
      </c>
      <c r="B49" s="153" t="s">
        <v>206</v>
      </c>
      <c r="C49" s="153"/>
      <c r="D49" s="151"/>
      <c r="E49" s="151"/>
    </row>
    <row r="50" spans="1:5" s="106" customFormat="1" ht="17.25" customHeight="1">
      <c r="A50" s="152" t="s">
        <v>285</v>
      </c>
      <c r="B50" s="153" t="s">
        <v>207</v>
      </c>
      <c r="C50" s="153"/>
      <c r="D50" s="151">
        <v>-8516110000</v>
      </c>
      <c r="E50" s="151">
        <v>-4974400000</v>
      </c>
    </row>
    <row r="51" spans="1:5" s="106" customFormat="1" ht="17.25" customHeight="1">
      <c r="A51" s="148" t="s">
        <v>208</v>
      </c>
      <c r="B51" s="149" t="s">
        <v>146</v>
      </c>
      <c r="C51" s="149"/>
      <c r="D51" s="158">
        <f>SUM(D45:D50)</f>
        <v>272378559985</v>
      </c>
      <c r="E51" s="158">
        <f>SUM(E45:E50)</f>
        <v>18169033326</v>
      </c>
    </row>
    <row r="52" spans="1:5" s="106" customFormat="1" ht="17.25" customHeight="1">
      <c r="A52" s="157" t="s">
        <v>209</v>
      </c>
      <c r="B52" s="149" t="s">
        <v>147</v>
      </c>
      <c r="C52" s="149"/>
      <c r="D52" s="158">
        <f>D51+D42+D32</f>
        <v>38460730806</v>
      </c>
      <c r="E52" s="158">
        <f>E51+E42+E32</f>
        <v>-1811039186</v>
      </c>
    </row>
    <row r="53" spans="1:5" s="106" customFormat="1" ht="17.25" customHeight="1">
      <c r="A53" s="157" t="s">
        <v>210</v>
      </c>
      <c r="B53" s="149" t="s">
        <v>148</v>
      </c>
      <c r="C53" s="149"/>
      <c r="D53" s="158">
        <v>11481711561</v>
      </c>
      <c r="E53" s="158">
        <v>8271644367</v>
      </c>
    </row>
    <row r="54" spans="1:5" s="106" customFormat="1" ht="17.25" customHeight="1">
      <c r="A54" s="152" t="s">
        <v>211</v>
      </c>
      <c r="B54" s="153" t="s">
        <v>212</v>
      </c>
      <c r="C54" s="153"/>
      <c r="D54" s="158"/>
      <c r="E54" s="158"/>
    </row>
    <row r="55" spans="1:5" s="106" customFormat="1" ht="17.25" customHeight="1">
      <c r="A55" s="157" t="s">
        <v>213</v>
      </c>
      <c r="B55" s="149" t="s">
        <v>214</v>
      </c>
      <c r="C55" s="149"/>
      <c r="D55" s="158">
        <f>SUM(D52:D53)</f>
        <v>49942442367</v>
      </c>
      <c r="E55" s="158">
        <f>SUM(E52:E53)</f>
        <v>6460605181</v>
      </c>
    </row>
    <row r="56" spans="1:5" s="106" customFormat="1" ht="17.25" customHeight="1">
      <c r="A56" s="163"/>
      <c r="B56" s="164"/>
      <c r="C56" s="164"/>
      <c r="D56" s="165"/>
      <c r="E56" s="166"/>
    </row>
    <row r="57" spans="2:5" s="167" customFormat="1" ht="17.25" customHeight="1">
      <c r="B57" s="168"/>
      <c r="C57" s="168"/>
      <c r="D57" s="169"/>
      <c r="E57" s="170"/>
    </row>
    <row r="58" spans="1:5" s="167" customFormat="1" ht="17.25" customHeight="1">
      <c r="A58" s="480"/>
      <c r="C58" s="171" t="s">
        <v>737</v>
      </c>
      <c r="D58" s="169"/>
      <c r="E58" s="170"/>
    </row>
    <row r="59" spans="1:5" s="167" customFormat="1" ht="18.75" customHeight="1">
      <c r="A59" s="172" t="s">
        <v>215</v>
      </c>
      <c r="C59" s="173" t="s">
        <v>304</v>
      </c>
      <c r="D59" s="174"/>
      <c r="E59" s="170"/>
    </row>
    <row r="60" spans="2:5" s="167" customFormat="1" ht="16.5">
      <c r="B60" s="168"/>
      <c r="C60" s="168"/>
      <c r="D60" s="169"/>
      <c r="E60" s="170"/>
    </row>
    <row r="61" spans="2:5" s="106" customFormat="1" ht="16.5">
      <c r="B61" s="175"/>
      <c r="C61" s="175"/>
      <c r="D61" s="176"/>
      <c r="E61" s="135"/>
    </row>
    <row r="62" spans="2:5" s="106" customFormat="1" ht="16.5">
      <c r="B62" s="175"/>
      <c r="C62" s="175"/>
      <c r="D62" s="176"/>
      <c r="E62" s="135"/>
    </row>
    <row r="63" spans="2:5" s="481" customFormat="1" ht="12.75">
      <c r="B63" s="482"/>
      <c r="C63" s="482"/>
      <c r="D63" s="483"/>
      <c r="E63" s="484"/>
    </row>
    <row r="64" spans="2:5" s="177" customFormat="1" ht="16.5">
      <c r="B64" s="178"/>
      <c r="C64" s="178"/>
      <c r="D64" s="179"/>
      <c r="E64" s="180"/>
    </row>
    <row r="65" spans="2:5" s="481" customFormat="1" ht="12.75">
      <c r="B65" s="482"/>
      <c r="C65" s="482"/>
      <c r="D65" s="483"/>
      <c r="E65" s="484"/>
    </row>
    <row r="66" spans="2:5" s="481" customFormat="1" ht="12.75">
      <c r="B66" s="482"/>
      <c r="C66" s="482"/>
      <c r="D66" s="483"/>
      <c r="E66" s="484"/>
    </row>
    <row r="67" spans="2:5" s="481" customFormat="1" ht="12.75">
      <c r="B67" s="482"/>
      <c r="C67" s="482"/>
      <c r="D67" s="483"/>
      <c r="E67" s="484"/>
    </row>
    <row r="68" spans="2:5" s="481" customFormat="1" ht="12.75">
      <c r="B68" s="482"/>
      <c r="C68" s="482"/>
      <c r="D68" s="483"/>
      <c r="E68" s="484"/>
    </row>
    <row r="69" spans="2:5" s="481" customFormat="1" ht="12.75">
      <c r="B69" s="482"/>
      <c r="C69" s="482"/>
      <c r="D69" s="483"/>
      <c r="E69" s="484"/>
    </row>
    <row r="70" spans="2:5" s="481" customFormat="1" ht="12.75">
      <c r="B70" s="482"/>
      <c r="C70" s="482"/>
      <c r="D70" s="483"/>
      <c r="E70" s="484"/>
    </row>
    <row r="71" spans="2:5" s="481" customFormat="1" ht="12.75">
      <c r="B71" s="482"/>
      <c r="C71" s="482"/>
      <c r="D71" s="483"/>
      <c r="E71" s="484"/>
    </row>
    <row r="72" spans="2:5" s="481" customFormat="1" ht="12.75">
      <c r="B72" s="482"/>
      <c r="C72" s="482"/>
      <c r="D72" s="483"/>
      <c r="E72" s="484"/>
    </row>
    <row r="73" spans="2:5" s="481" customFormat="1" ht="12.75">
      <c r="B73" s="482"/>
      <c r="C73" s="482"/>
      <c r="D73" s="483"/>
      <c r="E73" s="484"/>
    </row>
    <row r="74" spans="2:5" s="481" customFormat="1" ht="12.75">
      <c r="B74" s="482"/>
      <c r="C74" s="482"/>
      <c r="D74" s="483"/>
      <c r="E74" s="484"/>
    </row>
    <row r="75" spans="2:5" s="481" customFormat="1" ht="12.75">
      <c r="B75" s="482"/>
      <c r="C75" s="482"/>
      <c r="D75" s="483"/>
      <c r="E75" s="484"/>
    </row>
    <row r="76" spans="2:5" s="481" customFormat="1" ht="12.75">
      <c r="B76" s="482"/>
      <c r="C76" s="482"/>
      <c r="D76" s="483"/>
      <c r="E76" s="484"/>
    </row>
    <row r="77" spans="2:5" s="481" customFormat="1" ht="12.75">
      <c r="B77" s="482"/>
      <c r="C77" s="482"/>
      <c r="D77" s="483"/>
      <c r="E77" s="484"/>
    </row>
    <row r="78" spans="2:5" s="481" customFormat="1" ht="12.75">
      <c r="B78" s="482"/>
      <c r="C78" s="482"/>
      <c r="D78" s="483"/>
      <c r="E78" s="484"/>
    </row>
    <row r="79" spans="2:5" s="481" customFormat="1" ht="12.75">
      <c r="B79" s="482"/>
      <c r="C79" s="482"/>
      <c r="D79" s="483"/>
      <c r="E79" s="484"/>
    </row>
  </sheetData>
  <mergeCells count="7">
    <mergeCell ref="D10:E10"/>
    <mergeCell ref="A7:E7"/>
    <mergeCell ref="B2:E2"/>
    <mergeCell ref="B1:E1"/>
    <mergeCell ref="B3:E3"/>
    <mergeCell ref="A5:E5"/>
    <mergeCell ref="A6:E6"/>
  </mergeCells>
  <printOptions/>
  <pageMargins left="0.39" right="0.25" top="0.45" bottom="0.56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16">
      <selection activeCell="G134" sqref="G134"/>
    </sheetView>
  </sheetViews>
  <sheetFormatPr defaultColWidth="9.140625" defaultRowHeight="12.75"/>
  <cols>
    <col min="1" max="1" width="4.7109375" style="43" customWidth="1"/>
    <col min="2" max="2" width="2.8515625" style="43" customWidth="1"/>
    <col min="3" max="3" width="9.421875" style="43" bestFit="1" customWidth="1"/>
    <col min="4" max="4" width="9.140625" style="43" customWidth="1"/>
    <col min="5" max="5" width="29.421875" style="43" customWidth="1"/>
    <col min="6" max="6" width="18.57421875" style="43" bestFit="1" customWidth="1"/>
    <col min="7" max="7" width="25.421875" style="43" customWidth="1"/>
    <col min="8" max="8" width="14.28125" style="43" customWidth="1"/>
    <col min="9" max="9" width="17.7109375" style="43" customWidth="1"/>
    <col min="10" max="16384" width="9.140625" style="43" customWidth="1"/>
  </cols>
  <sheetData>
    <row r="1" spans="1:9" ht="19.5" customHeight="1">
      <c r="A1" s="409" t="s">
        <v>665</v>
      </c>
      <c r="B1" s="271"/>
      <c r="C1" s="271"/>
      <c r="D1" s="271"/>
      <c r="F1" s="573" t="s">
        <v>310</v>
      </c>
      <c r="G1" s="573"/>
      <c r="I1" s="410"/>
    </row>
    <row r="2" spans="1:9" ht="15.75">
      <c r="A2" s="576"/>
      <c r="B2" s="576"/>
      <c r="C2" s="576"/>
      <c r="D2" s="576"/>
      <c r="E2" s="576"/>
      <c r="F2" s="497" t="s">
        <v>433</v>
      </c>
      <c r="G2" s="497"/>
      <c r="I2" s="410"/>
    </row>
    <row r="3" spans="4:9" ht="18" customHeight="1">
      <c r="D3" s="1"/>
      <c r="E3" s="410"/>
      <c r="F3" s="497" t="s">
        <v>434</v>
      </c>
      <c r="G3" s="497"/>
      <c r="I3" s="410"/>
    </row>
    <row r="4" spans="4:9" ht="17.25" customHeight="1">
      <c r="D4" s="1"/>
      <c r="E4" s="410"/>
      <c r="F4" s="497"/>
      <c r="G4" s="497"/>
      <c r="I4" s="410"/>
    </row>
    <row r="5" spans="1:7" ht="32.25" customHeight="1">
      <c r="A5" s="579" t="s">
        <v>311</v>
      </c>
      <c r="B5" s="579"/>
      <c r="C5" s="579"/>
      <c r="D5" s="579"/>
      <c r="E5" s="579"/>
      <c r="F5" s="579"/>
      <c r="G5" s="579"/>
    </row>
    <row r="6" spans="1:7" ht="31.5" customHeight="1">
      <c r="A6" s="579" t="s">
        <v>312</v>
      </c>
      <c r="B6" s="579"/>
      <c r="C6" s="579"/>
      <c r="D6" s="579"/>
      <c r="E6" s="579"/>
      <c r="F6" s="579"/>
      <c r="G6" s="579"/>
    </row>
    <row r="7" spans="1:7" ht="23.25" customHeight="1">
      <c r="A7" s="580" t="s">
        <v>699</v>
      </c>
      <c r="B7" s="580"/>
      <c r="C7" s="580"/>
      <c r="D7" s="580"/>
      <c r="E7" s="580"/>
      <c r="F7" s="580"/>
      <c r="G7" s="580"/>
    </row>
    <row r="8" ht="14.25" customHeight="1">
      <c r="A8" s="1"/>
    </row>
    <row r="9" s="127" customFormat="1" ht="18">
      <c r="A9" s="65" t="s">
        <v>313</v>
      </c>
    </row>
    <row r="10" s="127" customFormat="1" ht="18">
      <c r="B10" s="65" t="s">
        <v>672</v>
      </c>
    </row>
    <row r="11" s="127" customFormat="1" ht="18">
      <c r="B11" s="65" t="s">
        <v>673</v>
      </c>
    </row>
    <row r="12" s="127" customFormat="1" ht="18">
      <c r="B12" s="65" t="s">
        <v>674</v>
      </c>
    </row>
    <row r="13" s="127" customFormat="1" ht="36.75" customHeight="1">
      <c r="A13" s="65" t="s">
        <v>314</v>
      </c>
    </row>
    <row r="14" s="127" customFormat="1" ht="23.25" customHeight="1">
      <c r="B14" s="65" t="s">
        <v>675</v>
      </c>
    </row>
    <row r="15" spans="1:7" s="127" customFormat="1" ht="18">
      <c r="A15" s="257"/>
      <c r="B15" s="261" t="s">
        <v>676</v>
      </c>
      <c r="C15" s="257"/>
      <c r="D15" s="257"/>
      <c r="E15" s="257"/>
      <c r="F15" s="257"/>
      <c r="G15" s="257"/>
    </row>
    <row r="16" spans="1:7" s="127" customFormat="1" ht="31.5" customHeight="1">
      <c r="A16" s="261" t="s">
        <v>315</v>
      </c>
      <c r="B16" s="257"/>
      <c r="C16" s="257"/>
      <c r="D16" s="257"/>
      <c r="E16" s="257"/>
      <c r="F16" s="257"/>
      <c r="G16" s="257"/>
    </row>
    <row r="17" spans="1:7" s="127" customFormat="1" ht="24.75" customHeight="1">
      <c r="A17" s="261"/>
      <c r="B17" s="261" t="s">
        <v>677</v>
      </c>
      <c r="C17" s="257"/>
      <c r="D17" s="257"/>
      <c r="E17" s="257"/>
      <c r="F17" s="257"/>
      <c r="G17" s="257"/>
    </row>
    <row r="18" spans="2:7" s="127" customFormat="1" ht="18">
      <c r="B18" s="261" t="s">
        <v>432</v>
      </c>
      <c r="C18" s="257"/>
      <c r="D18" s="257"/>
      <c r="E18" s="257"/>
      <c r="F18" s="257"/>
      <c r="G18" s="257"/>
    </row>
    <row r="19" spans="1:7" s="127" customFormat="1" ht="16.5">
      <c r="A19" s="257"/>
      <c r="B19" s="257" t="s">
        <v>316</v>
      </c>
      <c r="C19" s="257"/>
      <c r="D19" s="257"/>
      <c r="E19" s="257"/>
      <c r="F19" s="257"/>
      <c r="G19" s="257"/>
    </row>
    <row r="20" spans="1:7" s="127" customFormat="1" ht="16.5">
      <c r="A20" s="257"/>
      <c r="B20" s="577" t="s">
        <v>671</v>
      </c>
      <c r="C20" s="578"/>
      <c r="D20" s="578"/>
      <c r="E20" s="257"/>
      <c r="F20" s="257"/>
      <c r="G20" s="257"/>
    </row>
    <row r="21" spans="1:7" s="127" customFormat="1" ht="18">
      <c r="A21" s="257"/>
      <c r="B21" s="261" t="s">
        <v>678</v>
      </c>
      <c r="C21" s="257"/>
      <c r="D21" s="257"/>
      <c r="E21" s="257"/>
      <c r="F21" s="257"/>
      <c r="G21" s="257"/>
    </row>
    <row r="22" spans="1:7" s="127" customFormat="1" ht="12.75" customHeight="1">
      <c r="A22" s="257"/>
      <c r="B22" s="261"/>
      <c r="C22" s="257"/>
      <c r="D22" s="257"/>
      <c r="E22" s="257"/>
      <c r="F22" s="257"/>
      <c r="G22" s="257"/>
    </row>
    <row r="23" spans="1:7" s="65" customFormat="1" ht="19.5" customHeight="1">
      <c r="A23" s="261" t="s">
        <v>481</v>
      </c>
      <c r="B23" s="261"/>
      <c r="C23" s="261"/>
      <c r="D23" s="261"/>
      <c r="E23" s="261"/>
      <c r="F23" s="261"/>
      <c r="G23" s="261"/>
    </row>
    <row r="24" spans="1:7" s="65" customFormat="1" ht="25.5" customHeight="1">
      <c r="A24" s="261"/>
      <c r="B24" s="261" t="s">
        <v>679</v>
      </c>
      <c r="C24" s="261"/>
      <c r="D24" s="261"/>
      <c r="E24" s="261"/>
      <c r="F24" s="261"/>
      <c r="G24" s="261"/>
    </row>
    <row r="25" spans="1:7" s="65" customFormat="1" ht="19.5" customHeight="1">
      <c r="A25" s="261"/>
      <c r="B25" s="411" t="s">
        <v>680</v>
      </c>
      <c r="C25" s="261"/>
      <c r="D25" s="261"/>
      <c r="E25" s="261"/>
      <c r="F25" s="261"/>
      <c r="G25" s="261"/>
    </row>
    <row r="26" spans="1:7" s="65" customFormat="1" ht="19.5" customHeight="1">
      <c r="A26" s="261"/>
      <c r="B26" s="258" t="s">
        <v>317</v>
      </c>
      <c r="C26" s="261"/>
      <c r="D26" s="261"/>
      <c r="E26" s="261"/>
      <c r="F26" s="261"/>
      <c r="G26" s="261"/>
    </row>
    <row r="27" spans="1:7" s="65" customFormat="1" ht="19.5" customHeight="1">
      <c r="A27" s="261"/>
      <c r="B27" s="258" t="s">
        <v>318</v>
      </c>
      <c r="C27" s="261"/>
      <c r="D27" s="261"/>
      <c r="E27" s="261"/>
      <c r="F27" s="261"/>
      <c r="G27" s="261"/>
    </row>
    <row r="28" spans="1:7" s="65" customFormat="1" ht="19.5" customHeight="1">
      <c r="A28" s="261"/>
      <c r="B28" s="411" t="s">
        <v>319</v>
      </c>
      <c r="C28" s="261"/>
      <c r="D28" s="261"/>
      <c r="E28" s="261"/>
      <c r="F28" s="261"/>
      <c r="G28" s="261"/>
    </row>
    <row r="29" spans="1:7" s="65" customFormat="1" ht="19.5" customHeight="1">
      <c r="A29" s="261"/>
      <c r="B29" s="258" t="s">
        <v>320</v>
      </c>
      <c r="C29" s="261"/>
      <c r="D29" s="261"/>
      <c r="E29" s="261"/>
      <c r="F29" s="261"/>
      <c r="G29" s="261"/>
    </row>
    <row r="30" spans="1:7" s="65" customFormat="1" ht="19.5" customHeight="1">
      <c r="A30" s="261"/>
      <c r="B30" s="258" t="s">
        <v>321</v>
      </c>
      <c r="C30" s="261"/>
      <c r="D30" s="261"/>
      <c r="E30" s="261"/>
      <c r="F30" s="261"/>
      <c r="G30" s="261"/>
    </row>
    <row r="31" spans="1:7" s="65" customFormat="1" ht="19.5" customHeight="1">
      <c r="A31" s="261"/>
      <c r="B31" s="258" t="s">
        <v>322</v>
      </c>
      <c r="C31" s="261"/>
      <c r="D31" s="261"/>
      <c r="E31" s="261"/>
      <c r="F31" s="261"/>
      <c r="G31" s="261"/>
    </row>
    <row r="32" spans="1:7" s="127" customFormat="1" ht="24.75" customHeight="1">
      <c r="A32" s="257"/>
      <c r="B32" s="261" t="s">
        <v>681</v>
      </c>
      <c r="C32" s="257"/>
      <c r="D32" s="257"/>
      <c r="E32" s="257"/>
      <c r="F32" s="257"/>
      <c r="G32" s="257"/>
    </row>
    <row r="33" spans="1:7" s="127" customFormat="1" ht="19.5" customHeight="1">
      <c r="A33" s="257"/>
      <c r="B33" s="257" t="s">
        <v>682</v>
      </c>
      <c r="C33" s="257"/>
      <c r="D33" s="257"/>
      <c r="E33" s="257"/>
      <c r="F33" s="257"/>
      <c r="G33" s="257"/>
    </row>
    <row r="34" spans="1:7" s="127" customFormat="1" ht="19.5" customHeight="1">
      <c r="A34" s="257"/>
      <c r="B34" s="411" t="s">
        <v>683</v>
      </c>
      <c r="C34" s="257"/>
      <c r="D34" s="257"/>
      <c r="E34" s="257"/>
      <c r="F34" s="257"/>
      <c r="G34" s="257"/>
    </row>
    <row r="35" spans="1:7" s="127" customFormat="1" ht="19.5" customHeight="1">
      <c r="A35" s="257"/>
      <c r="B35" s="411" t="s">
        <v>684</v>
      </c>
      <c r="C35" s="257"/>
      <c r="D35" s="257"/>
      <c r="E35" s="257"/>
      <c r="F35" s="257"/>
      <c r="G35" s="257"/>
    </row>
    <row r="36" spans="1:7" s="127" customFormat="1" ht="19.5" customHeight="1">
      <c r="A36" s="257"/>
      <c r="B36" s="257" t="s">
        <v>685</v>
      </c>
      <c r="C36" s="257"/>
      <c r="D36" s="412"/>
      <c r="E36" s="257"/>
      <c r="F36" s="172"/>
      <c r="G36" s="257"/>
    </row>
    <row r="37" spans="1:7" s="127" customFormat="1" ht="19.5" customHeight="1">
      <c r="A37" s="257"/>
      <c r="B37" s="257"/>
      <c r="C37" s="258" t="s">
        <v>323</v>
      </c>
      <c r="D37" s="412"/>
      <c r="E37" s="257"/>
      <c r="F37" s="172"/>
      <c r="G37" s="257"/>
    </row>
    <row r="38" spans="1:7" s="127" customFormat="1" ht="25.5" customHeight="1">
      <c r="A38" s="257"/>
      <c r="B38" s="261" t="s">
        <v>466</v>
      </c>
      <c r="C38" s="257"/>
      <c r="D38" s="257"/>
      <c r="E38" s="257"/>
      <c r="F38" s="257"/>
      <c r="G38" s="257"/>
    </row>
    <row r="39" spans="1:7" s="127" customFormat="1" ht="19.5" customHeight="1">
      <c r="A39" s="257"/>
      <c r="B39" s="257" t="s">
        <v>686</v>
      </c>
      <c r="C39" s="257"/>
      <c r="D39" s="257"/>
      <c r="E39" s="257"/>
      <c r="F39" s="172"/>
      <c r="G39" s="257"/>
    </row>
    <row r="40" spans="1:7" s="127" customFormat="1" ht="19.5" customHeight="1">
      <c r="A40" s="257"/>
      <c r="B40" s="257" t="s">
        <v>687</v>
      </c>
      <c r="C40" s="258"/>
      <c r="D40" s="257"/>
      <c r="E40" s="257"/>
      <c r="F40" s="167"/>
      <c r="G40" s="257"/>
    </row>
    <row r="41" spans="1:7" s="127" customFormat="1" ht="19.5" customHeight="1">
      <c r="A41" s="257"/>
      <c r="B41" s="258" t="s">
        <v>468</v>
      </c>
      <c r="C41" s="258"/>
      <c r="D41" s="257"/>
      <c r="E41" s="257"/>
      <c r="F41" s="167"/>
      <c r="G41" s="257"/>
    </row>
    <row r="42" spans="1:7" s="127" customFormat="1" ht="24.75" customHeight="1">
      <c r="A42" s="257"/>
      <c r="B42" s="261" t="s">
        <v>467</v>
      </c>
      <c r="C42" s="258"/>
      <c r="D42" s="257"/>
      <c r="E42" s="257"/>
      <c r="F42" s="167"/>
      <c r="G42" s="257"/>
    </row>
    <row r="43" spans="1:7" s="127" customFormat="1" ht="19.5" customHeight="1">
      <c r="A43" s="257"/>
      <c r="B43" s="257" t="s">
        <v>688</v>
      </c>
      <c r="C43" s="258"/>
      <c r="D43" s="257"/>
      <c r="E43" s="257"/>
      <c r="F43" s="167"/>
      <c r="G43" s="257"/>
    </row>
    <row r="44" spans="1:7" s="127" customFormat="1" ht="19.5" customHeight="1">
      <c r="A44" s="257"/>
      <c r="B44" s="258" t="s">
        <v>469</v>
      </c>
      <c r="C44" s="258"/>
      <c r="D44" s="257"/>
      <c r="E44" s="257"/>
      <c r="F44" s="167"/>
      <c r="G44" s="257"/>
    </row>
    <row r="45" spans="1:7" s="127" customFormat="1" ht="24.75" customHeight="1">
      <c r="A45" s="257"/>
      <c r="B45" s="261" t="s">
        <v>470</v>
      </c>
      <c r="C45" s="258"/>
      <c r="D45" s="257"/>
      <c r="E45" s="257"/>
      <c r="F45" s="167"/>
      <c r="G45" s="257"/>
    </row>
    <row r="46" spans="1:7" s="127" customFormat="1" ht="19.5" customHeight="1">
      <c r="A46" s="257"/>
      <c r="B46" s="257"/>
      <c r="C46" s="258" t="s">
        <v>324</v>
      </c>
      <c r="D46" s="257"/>
      <c r="E46" s="257"/>
      <c r="F46" s="167"/>
      <c r="G46" s="257"/>
    </row>
    <row r="47" spans="1:7" s="127" customFormat="1" ht="19.5" customHeight="1">
      <c r="A47" s="257"/>
      <c r="B47" s="257"/>
      <c r="C47" s="258" t="s">
        <v>325</v>
      </c>
      <c r="D47" s="257"/>
      <c r="E47" s="257"/>
      <c r="F47" s="167"/>
      <c r="G47" s="257"/>
    </row>
    <row r="48" spans="1:7" s="127" customFormat="1" ht="19.5" customHeight="1">
      <c r="A48" s="257"/>
      <c r="B48" s="257" t="s">
        <v>689</v>
      </c>
      <c r="C48" s="258"/>
      <c r="D48" s="257"/>
      <c r="E48" s="257"/>
      <c r="F48" s="167"/>
      <c r="G48" s="257"/>
    </row>
    <row r="49" spans="1:7" s="127" customFormat="1" ht="25.5" customHeight="1">
      <c r="A49" s="257"/>
      <c r="B49" s="261" t="s">
        <v>471</v>
      </c>
      <c r="C49" s="258"/>
      <c r="D49" s="257"/>
      <c r="E49" s="257"/>
      <c r="F49" s="167"/>
      <c r="G49" s="257"/>
    </row>
    <row r="50" spans="1:7" s="127" customFormat="1" ht="19.5" customHeight="1">
      <c r="A50" s="257"/>
      <c r="B50" s="257"/>
      <c r="C50" s="411" t="s">
        <v>690</v>
      </c>
      <c r="D50" s="257"/>
      <c r="E50" s="257"/>
      <c r="F50" s="167"/>
      <c r="G50" s="257"/>
    </row>
    <row r="51" spans="1:7" s="127" customFormat="1" ht="19.5" customHeight="1">
      <c r="A51" s="257"/>
      <c r="B51" s="257"/>
      <c r="C51" s="411" t="s">
        <v>728</v>
      </c>
      <c r="D51" s="257"/>
      <c r="E51" s="257"/>
      <c r="F51" s="167"/>
      <c r="G51" s="257"/>
    </row>
    <row r="52" spans="1:7" s="127" customFormat="1" ht="19.5" customHeight="1">
      <c r="A52" s="257"/>
      <c r="B52" s="258" t="s">
        <v>472</v>
      </c>
      <c r="C52" s="413"/>
      <c r="D52" s="257"/>
      <c r="E52" s="257"/>
      <c r="F52" s="167"/>
      <c r="G52" s="257"/>
    </row>
    <row r="53" spans="1:7" s="127" customFormat="1" ht="19.5" customHeight="1">
      <c r="A53" s="257"/>
      <c r="B53" s="258" t="s">
        <v>557</v>
      </c>
      <c r="C53" s="413"/>
      <c r="D53" s="257"/>
      <c r="E53" s="257"/>
      <c r="F53" s="167"/>
      <c r="G53" s="257"/>
    </row>
    <row r="54" spans="1:7" s="127" customFormat="1" ht="19.5" customHeight="1">
      <c r="A54" s="257"/>
      <c r="B54" s="258" t="s">
        <v>473</v>
      </c>
      <c r="C54" s="258"/>
      <c r="D54" s="257"/>
      <c r="E54" s="257"/>
      <c r="F54" s="167"/>
      <c r="G54" s="257"/>
    </row>
    <row r="55" spans="1:7" s="127" customFormat="1" ht="24" customHeight="1">
      <c r="A55" s="257"/>
      <c r="B55" s="261" t="s">
        <v>474</v>
      </c>
      <c r="C55" s="258"/>
      <c r="D55" s="257"/>
      <c r="E55" s="257"/>
      <c r="F55" s="167"/>
      <c r="G55" s="257"/>
    </row>
    <row r="56" spans="1:7" s="127" customFormat="1" ht="19.5" customHeight="1">
      <c r="A56" s="257"/>
      <c r="B56" s="257" t="s">
        <v>691</v>
      </c>
      <c r="D56" s="257"/>
      <c r="E56" s="257"/>
      <c r="F56" s="167"/>
      <c r="G56" s="257"/>
    </row>
    <row r="57" spans="1:7" s="127" customFormat="1" ht="19.5" customHeight="1">
      <c r="A57" s="257"/>
      <c r="B57" s="414" t="s">
        <v>558</v>
      </c>
      <c r="D57" s="257"/>
      <c r="E57" s="257"/>
      <c r="F57" s="167"/>
      <c r="G57" s="257"/>
    </row>
    <row r="58" spans="1:7" s="127" customFormat="1" ht="19.5" customHeight="1">
      <c r="A58" s="257"/>
      <c r="B58" s="414" t="s">
        <v>559</v>
      </c>
      <c r="D58" s="257"/>
      <c r="E58" s="257"/>
      <c r="F58" s="167"/>
      <c r="G58" s="257"/>
    </row>
    <row r="59" spans="1:7" s="127" customFormat="1" ht="19.5" customHeight="1">
      <c r="A59" s="257"/>
      <c r="B59" s="258" t="s">
        <v>476</v>
      </c>
      <c r="D59" s="257"/>
      <c r="E59" s="257"/>
      <c r="F59" s="167"/>
      <c r="G59" s="257"/>
    </row>
    <row r="60" spans="1:7" s="127" customFormat="1" ht="19.5" customHeight="1">
      <c r="A60" s="257"/>
      <c r="B60" s="257" t="s">
        <v>692</v>
      </c>
      <c r="D60" s="257"/>
      <c r="E60" s="257"/>
      <c r="F60" s="167"/>
      <c r="G60" s="257"/>
    </row>
    <row r="61" spans="1:7" s="127" customFormat="1" ht="19.5" customHeight="1">
      <c r="A61" s="257"/>
      <c r="B61" s="258" t="s">
        <v>475</v>
      </c>
      <c r="D61" s="257"/>
      <c r="E61" s="257"/>
      <c r="F61" s="167"/>
      <c r="G61" s="257"/>
    </row>
    <row r="62" spans="1:7" s="127" customFormat="1" ht="19.5" customHeight="1">
      <c r="A62" s="257"/>
      <c r="B62" s="257" t="s">
        <v>693</v>
      </c>
      <c r="D62" s="257"/>
      <c r="E62" s="257"/>
      <c r="F62" s="167"/>
      <c r="G62" s="257"/>
    </row>
    <row r="63" spans="1:7" s="127" customFormat="1" ht="19.5" customHeight="1">
      <c r="A63" s="257"/>
      <c r="B63" s="258" t="s">
        <v>477</v>
      </c>
      <c r="D63" s="257"/>
      <c r="E63" s="257"/>
      <c r="F63" s="167"/>
      <c r="G63" s="257"/>
    </row>
    <row r="64" spans="1:7" s="127" customFormat="1" ht="23.25" customHeight="1">
      <c r="A64" s="257"/>
      <c r="B64" s="261" t="s">
        <v>694</v>
      </c>
      <c r="C64" s="257"/>
      <c r="D64" s="257"/>
      <c r="E64" s="257"/>
      <c r="F64" s="167"/>
      <c r="G64" s="257"/>
    </row>
    <row r="65" spans="1:7" s="127" customFormat="1" ht="19.5" customHeight="1">
      <c r="A65" s="257"/>
      <c r="B65" s="258" t="s">
        <v>478</v>
      </c>
      <c r="C65" s="257"/>
      <c r="D65" s="257"/>
      <c r="E65" s="257"/>
      <c r="F65" s="167"/>
      <c r="G65" s="257"/>
    </row>
    <row r="66" spans="1:7" s="127" customFormat="1" ht="23.25" customHeight="1">
      <c r="A66" s="257"/>
      <c r="B66" s="261" t="s">
        <v>488</v>
      </c>
      <c r="C66" s="257"/>
      <c r="D66" s="257"/>
      <c r="E66" s="257"/>
      <c r="F66" s="167"/>
      <c r="G66" s="257"/>
    </row>
    <row r="67" spans="1:7" s="127" customFormat="1" ht="19.5" customHeight="1">
      <c r="A67" s="257"/>
      <c r="B67" s="261" t="s">
        <v>695</v>
      </c>
      <c r="C67" s="257"/>
      <c r="D67" s="257"/>
      <c r="E67" s="257"/>
      <c r="F67" s="167"/>
      <c r="G67" s="257"/>
    </row>
    <row r="68" spans="1:7" s="127" customFormat="1" ht="19.5" customHeight="1">
      <c r="A68" s="257"/>
      <c r="B68" s="258" t="s">
        <v>652</v>
      </c>
      <c r="C68" s="257"/>
      <c r="D68" s="257"/>
      <c r="E68" s="257"/>
      <c r="F68" s="167"/>
      <c r="G68" s="257"/>
    </row>
    <row r="69" spans="1:7" s="127" customFormat="1" ht="19.5" customHeight="1">
      <c r="A69" s="257"/>
      <c r="B69" s="258"/>
      <c r="C69" s="257"/>
      <c r="D69" s="257"/>
      <c r="E69" s="257"/>
      <c r="F69" s="167"/>
      <c r="G69" s="257"/>
    </row>
    <row r="70" spans="1:7" s="127" customFormat="1" ht="19.5" customHeight="1">
      <c r="A70" s="257"/>
      <c r="B70" s="258"/>
      <c r="C70" s="257"/>
      <c r="D70" s="257"/>
      <c r="E70" s="257"/>
      <c r="F70" s="167"/>
      <c r="G70" s="257"/>
    </row>
    <row r="71" spans="1:7" s="127" customFormat="1" ht="19.5" customHeight="1">
      <c r="A71" s="257"/>
      <c r="B71" s="261" t="s">
        <v>696</v>
      </c>
      <c r="C71" s="257"/>
      <c r="D71" s="257"/>
      <c r="E71" s="257"/>
      <c r="F71" s="167"/>
      <c r="G71" s="257"/>
    </row>
    <row r="72" spans="1:7" s="127" customFormat="1" ht="19.5" customHeight="1">
      <c r="A72" s="257"/>
      <c r="B72" s="258" t="s">
        <v>479</v>
      </c>
      <c r="C72" s="257"/>
      <c r="D72" s="257"/>
      <c r="E72" s="257"/>
      <c r="F72" s="167"/>
      <c r="G72" s="257"/>
    </row>
    <row r="73" spans="1:7" s="127" customFormat="1" ht="19.5" customHeight="1">
      <c r="A73" s="257"/>
      <c r="B73" s="258" t="s">
        <v>480</v>
      </c>
      <c r="C73" s="257"/>
      <c r="D73" s="257"/>
      <c r="E73" s="257"/>
      <c r="F73" s="167"/>
      <c r="G73" s="257"/>
    </row>
    <row r="74" spans="1:7" s="127" customFormat="1" ht="13.5" customHeight="1">
      <c r="A74" s="257"/>
      <c r="B74" s="258"/>
      <c r="C74" s="257"/>
      <c r="D74" s="257"/>
      <c r="E74" s="257"/>
      <c r="F74" s="167"/>
      <c r="G74" s="257"/>
    </row>
    <row r="75" spans="1:7" s="127" customFormat="1" ht="18">
      <c r="A75" s="261" t="s">
        <v>482</v>
      </c>
      <c r="B75" s="257"/>
      <c r="C75" s="257"/>
      <c r="D75" s="257"/>
      <c r="E75" s="257"/>
      <c r="F75" s="167"/>
      <c r="G75" s="257"/>
    </row>
    <row r="76" spans="2:7" s="127" customFormat="1" ht="18">
      <c r="B76" s="261" t="s">
        <v>326</v>
      </c>
      <c r="C76" s="257"/>
      <c r="D76" s="257"/>
      <c r="E76" s="257"/>
      <c r="F76" s="167"/>
      <c r="G76" s="257"/>
    </row>
    <row r="77" spans="1:7" s="415" customFormat="1" ht="24.75" customHeight="1">
      <c r="A77" s="198"/>
      <c r="B77" s="198" t="s">
        <v>327</v>
      </c>
      <c r="C77" s="198"/>
      <c r="D77" s="198"/>
      <c r="E77" s="198"/>
      <c r="F77" s="255" t="s">
        <v>430</v>
      </c>
      <c r="G77" s="256" t="s">
        <v>431</v>
      </c>
    </row>
    <row r="78" spans="1:7" s="127" customFormat="1" ht="16.5">
      <c r="A78" s="257"/>
      <c r="B78" s="257"/>
      <c r="C78" s="257" t="s">
        <v>328</v>
      </c>
      <c r="D78" s="257"/>
      <c r="E78" s="257"/>
      <c r="F78" s="167">
        <f>BCDTK!W7</f>
        <v>4408657458</v>
      </c>
      <c r="G78" s="167">
        <f>BCDTK!C7</f>
        <v>3857926330</v>
      </c>
    </row>
    <row r="79" spans="1:7" s="127" customFormat="1" ht="16.5">
      <c r="A79" s="257"/>
      <c r="B79" s="257"/>
      <c r="C79" s="257" t="s">
        <v>329</v>
      </c>
      <c r="D79" s="257"/>
      <c r="E79" s="257"/>
      <c r="F79" s="167">
        <f>BCDTK!W8+BCDTK!W9</f>
        <v>45533784909</v>
      </c>
      <c r="G79" s="167">
        <f>BCDTK!C8+BCDTK!C9</f>
        <v>7623785231</v>
      </c>
    </row>
    <row r="80" spans="1:7" s="127" customFormat="1" ht="16.5">
      <c r="A80" s="257"/>
      <c r="B80" s="257"/>
      <c r="C80" s="257" t="s">
        <v>330</v>
      </c>
      <c r="D80" s="257"/>
      <c r="E80" s="257"/>
      <c r="F80" s="167"/>
      <c r="G80" s="257"/>
    </row>
    <row r="81" spans="1:7" s="127" customFormat="1" ht="16.5">
      <c r="A81" s="257"/>
      <c r="B81" s="257"/>
      <c r="C81" s="257" t="s">
        <v>331</v>
      </c>
      <c r="D81" s="257"/>
      <c r="E81" s="257"/>
      <c r="F81" s="167"/>
      <c r="G81" s="257"/>
    </row>
    <row r="82" spans="1:7" s="127" customFormat="1" ht="18">
      <c r="A82" s="257"/>
      <c r="B82" s="257"/>
      <c r="C82" s="257"/>
      <c r="D82" s="257"/>
      <c r="E82" s="261" t="s">
        <v>332</v>
      </c>
      <c r="F82" s="172">
        <f>SUM(F78:F81)</f>
        <v>49942442367</v>
      </c>
      <c r="G82" s="172">
        <f>SUM(G78:G81)</f>
        <v>11481711561</v>
      </c>
    </row>
    <row r="83" spans="1:7" s="415" customFormat="1" ht="24" customHeight="1">
      <c r="A83" s="198"/>
      <c r="B83" s="198" t="s">
        <v>483</v>
      </c>
      <c r="C83" s="198"/>
      <c r="D83" s="198"/>
      <c r="E83" s="198"/>
      <c r="F83" s="255" t="s">
        <v>430</v>
      </c>
      <c r="G83" s="256" t="s">
        <v>431</v>
      </c>
    </row>
    <row r="84" spans="1:12" s="416" customFormat="1" ht="16.5">
      <c r="A84" s="258"/>
      <c r="B84" s="258"/>
      <c r="C84" s="257" t="s">
        <v>646</v>
      </c>
      <c r="D84" s="127"/>
      <c r="E84" s="257"/>
      <c r="F84" s="167">
        <f>BCDTK!W13</f>
        <v>0</v>
      </c>
      <c r="G84" s="167">
        <f>BCDTK!C13</f>
        <v>0</v>
      </c>
      <c r="H84" s="127"/>
      <c r="I84" s="127"/>
      <c r="J84" s="127"/>
      <c r="K84" s="127"/>
      <c r="L84" s="127"/>
    </row>
    <row r="85" spans="1:12" s="416" customFormat="1" ht="16.5">
      <c r="A85" s="258"/>
      <c r="B85" s="258"/>
      <c r="C85" s="257" t="s">
        <v>648</v>
      </c>
      <c r="D85" s="127"/>
      <c r="E85" s="257"/>
      <c r="F85" s="167">
        <f>BCDTK!W14+BCDTK!W56</f>
        <v>2146363374</v>
      </c>
      <c r="G85" s="167">
        <f>BCDTK!C14+BCDTK!C56</f>
        <v>2219035742</v>
      </c>
      <c r="H85" s="127"/>
      <c r="I85" s="127"/>
      <c r="J85" s="127"/>
      <c r="K85" s="127"/>
      <c r="L85" s="127"/>
    </row>
    <row r="86" spans="1:7" s="127" customFormat="1" ht="18">
      <c r="A86" s="257"/>
      <c r="B86" s="257"/>
      <c r="C86" s="257"/>
      <c r="D86" s="257"/>
      <c r="E86" s="261" t="s">
        <v>332</v>
      </c>
      <c r="F86" s="172">
        <f>SUM(F84:F85)</f>
        <v>2146363374</v>
      </c>
      <c r="G86" s="172">
        <f>SUM(G84:G85)</f>
        <v>2219035742</v>
      </c>
    </row>
    <row r="87" spans="1:7" s="415" customFormat="1" ht="24" customHeight="1">
      <c r="A87" s="198"/>
      <c r="B87" s="198" t="s">
        <v>484</v>
      </c>
      <c r="C87" s="198"/>
      <c r="D87" s="198"/>
      <c r="E87" s="198"/>
      <c r="F87" s="255" t="s">
        <v>430</v>
      </c>
      <c r="G87" s="256" t="s">
        <v>431</v>
      </c>
    </row>
    <row r="88" spans="1:7" s="127" customFormat="1" ht="16.5">
      <c r="A88" s="257"/>
      <c r="B88" s="257"/>
      <c r="C88" s="257" t="s">
        <v>333</v>
      </c>
      <c r="D88" s="257"/>
      <c r="E88" s="257"/>
      <c r="F88" s="167">
        <f>BCDTK!W19</f>
        <v>1132366331</v>
      </c>
      <c r="G88" s="265">
        <f>BCDTK!C19</f>
        <v>30450024230</v>
      </c>
    </row>
    <row r="89" spans="1:7" s="127" customFormat="1" ht="16.5">
      <c r="A89" s="257"/>
      <c r="B89" s="257"/>
      <c r="C89" s="257" t="s">
        <v>563</v>
      </c>
      <c r="D89" s="257"/>
      <c r="E89" s="257"/>
      <c r="F89" s="167">
        <f>BCDTK!W21+BCDTK!W22</f>
        <v>6650597</v>
      </c>
      <c r="G89" s="167">
        <f>BCDTK!C21+BCDTK!C22</f>
        <v>11806698</v>
      </c>
    </row>
    <row r="90" spans="1:7" s="127" customFormat="1" ht="16.5" hidden="1">
      <c r="A90" s="257"/>
      <c r="B90" s="257"/>
      <c r="C90" s="257" t="s">
        <v>334</v>
      </c>
      <c r="D90" s="257"/>
      <c r="E90" s="257"/>
      <c r="F90" s="167"/>
      <c r="G90" s="265"/>
    </row>
    <row r="91" spans="1:7" s="127" customFormat="1" ht="16.5" hidden="1">
      <c r="A91" s="257"/>
      <c r="B91" s="257"/>
      <c r="C91" s="257" t="s">
        <v>335</v>
      </c>
      <c r="D91" s="257"/>
      <c r="E91" s="257"/>
      <c r="F91" s="167"/>
      <c r="G91" s="265"/>
    </row>
    <row r="92" spans="1:7" s="127" customFormat="1" ht="16.5" hidden="1">
      <c r="A92" s="257"/>
      <c r="B92" s="257"/>
      <c r="C92" s="257" t="s">
        <v>336</v>
      </c>
      <c r="D92" s="257"/>
      <c r="E92" s="257"/>
      <c r="F92" s="167"/>
      <c r="G92" s="265"/>
    </row>
    <row r="93" spans="1:7" s="127" customFormat="1" ht="16.5">
      <c r="A93" s="257"/>
      <c r="B93" s="257"/>
      <c r="C93" s="257" t="s">
        <v>561</v>
      </c>
      <c r="D93" s="257"/>
      <c r="E93" s="257"/>
      <c r="F93" s="265">
        <f>BCDTK!W24</f>
        <v>0</v>
      </c>
      <c r="G93" s="265">
        <f>BCDTK!C24</f>
        <v>0</v>
      </c>
    </row>
    <row r="94" spans="1:7" s="127" customFormat="1" ht="16.5">
      <c r="A94" s="257"/>
      <c r="B94" s="257"/>
      <c r="C94" s="257" t="s">
        <v>337</v>
      </c>
      <c r="D94" s="257"/>
      <c r="E94" s="257"/>
      <c r="F94" s="167">
        <f>BCDTK!W25</f>
        <v>436633099512</v>
      </c>
      <c r="G94" s="167">
        <f>BCDTK!C25</f>
        <v>120633430921</v>
      </c>
    </row>
    <row r="95" spans="1:7" s="127" customFormat="1" ht="16.5">
      <c r="A95" s="257"/>
      <c r="B95" s="257"/>
      <c r="C95" s="257" t="s">
        <v>338</v>
      </c>
      <c r="D95" s="257"/>
      <c r="E95" s="257"/>
      <c r="F95" s="265">
        <f>BCDTK!W26</f>
        <v>0</v>
      </c>
      <c r="G95" s="167">
        <f>BCDTK!C26</f>
        <v>27974152</v>
      </c>
    </row>
    <row r="96" spans="1:7" s="127" customFormat="1" ht="16.5" hidden="1">
      <c r="A96" s="257"/>
      <c r="B96" s="257"/>
      <c r="C96" s="257" t="s">
        <v>339</v>
      </c>
      <c r="D96" s="257"/>
      <c r="E96" s="257"/>
      <c r="F96" s="167"/>
      <c r="G96" s="257"/>
    </row>
    <row r="97" spans="1:7" s="127" customFormat="1" ht="18">
      <c r="A97" s="257"/>
      <c r="B97" s="257"/>
      <c r="C97" s="257"/>
      <c r="D97" s="257"/>
      <c r="E97" s="261" t="s">
        <v>332</v>
      </c>
      <c r="F97" s="172">
        <f>SUM(F88:F96)</f>
        <v>437772116440</v>
      </c>
      <c r="G97" s="172">
        <f>SUM(G88:G96)</f>
        <v>151123236001</v>
      </c>
    </row>
    <row r="98" spans="1:7" s="127" customFormat="1" ht="16.5" hidden="1">
      <c r="A98" s="257"/>
      <c r="B98" s="257"/>
      <c r="C98" s="257" t="s">
        <v>340</v>
      </c>
      <c r="D98" s="257"/>
      <c r="E98" s="257"/>
      <c r="F98" s="167"/>
      <c r="G98" s="265"/>
    </row>
    <row r="99" spans="1:7" s="127" customFormat="1" ht="18" hidden="1">
      <c r="A99" s="257"/>
      <c r="B99" s="257"/>
      <c r="C99" s="257" t="s">
        <v>341</v>
      </c>
      <c r="D99" s="257"/>
      <c r="E99" s="257"/>
      <c r="F99" s="417">
        <f>F97+F98</f>
        <v>437772116440</v>
      </c>
      <c r="G99" s="417">
        <f>G97+G98</f>
        <v>151123236001</v>
      </c>
    </row>
    <row r="100" spans="1:7" s="127" customFormat="1" ht="16.5" hidden="1">
      <c r="A100" s="257"/>
      <c r="B100" s="411" t="s">
        <v>342</v>
      </c>
      <c r="C100" s="257"/>
      <c r="D100" s="257"/>
      <c r="E100" s="257"/>
      <c r="F100" s="167"/>
      <c r="G100" s="265"/>
    </row>
    <row r="101" spans="1:7" s="127" customFormat="1" ht="16.5" hidden="1">
      <c r="A101" s="257"/>
      <c r="B101" s="411" t="s">
        <v>343</v>
      </c>
      <c r="C101" s="257"/>
      <c r="D101" s="257"/>
      <c r="E101" s="257"/>
      <c r="F101" s="167"/>
      <c r="G101" s="257"/>
    </row>
    <row r="102" spans="1:7" s="127" customFormat="1" ht="16.5" hidden="1">
      <c r="A102" s="257"/>
      <c r="B102" s="411" t="s">
        <v>344</v>
      </c>
      <c r="C102" s="257"/>
      <c r="D102" s="257"/>
      <c r="E102" s="257"/>
      <c r="F102" s="167"/>
      <c r="G102" s="257"/>
    </row>
    <row r="103" spans="1:7" s="415" customFormat="1" ht="24.75" customHeight="1">
      <c r="A103" s="198"/>
      <c r="B103" s="198" t="s">
        <v>485</v>
      </c>
      <c r="C103" s="198"/>
      <c r="D103" s="198"/>
      <c r="E103" s="198"/>
      <c r="F103" s="255" t="s">
        <v>430</v>
      </c>
      <c r="G103" s="256" t="s">
        <v>431</v>
      </c>
    </row>
    <row r="104" spans="1:7" s="127" customFormat="1" ht="16.5">
      <c r="A104" s="257"/>
      <c r="B104" s="257"/>
      <c r="C104" s="257" t="s">
        <v>348</v>
      </c>
      <c r="D104" s="257"/>
      <c r="E104" s="257"/>
      <c r="F104" s="265">
        <f>BCDTK!W11</f>
        <v>0</v>
      </c>
      <c r="G104" s="167">
        <f>BCDTK!C11</f>
        <v>2298401954</v>
      </c>
    </row>
    <row r="105" spans="1:7" s="127" customFormat="1" ht="16.5" hidden="1">
      <c r="A105" s="257"/>
      <c r="B105" s="257" t="s">
        <v>345</v>
      </c>
      <c r="C105" s="257"/>
      <c r="D105" s="257"/>
      <c r="E105" s="257"/>
      <c r="F105" s="265" t="s">
        <v>346</v>
      </c>
      <c r="G105" s="257" t="s">
        <v>347</v>
      </c>
    </row>
    <row r="106" spans="1:7" s="127" customFormat="1" ht="16.5" hidden="1">
      <c r="A106" s="257"/>
      <c r="B106" s="257"/>
      <c r="C106" s="257" t="s">
        <v>348</v>
      </c>
      <c r="D106" s="257"/>
      <c r="E106" s="257"/>
      <c r="F106" s="265"/>
      <c r="G106" s="257"/>
    </row>
    <row r="107" spans="1:7" s="127" customFormat="1" ht="16.5" hidden="1">
      <c r="A107" s="257"/>
      <c r="B107" s="257"/>
      <c r="C107" s="257" t="s">
        <v>349</v>
      </c>
      <c r="D107" s="257"/>
      <c r="E107" s="257"/>
      <c r="F107" s="265"/>
      <c r="G107" s="257"/>
    </row>
    <row r="108" spans="1:7" s="127" customFormat="1" ht="16.5" hidden="1">
      <c r="A108" s="257"/>
      <c r="B108" s="257"/>
      <c r="C108" s="257"/>
      <c r="D108" s="257" t="s">
        <v>350</v>
      </c>
      <c r="E108" s="257"/>
      <c r="F108" s="265"/>
      <c r="G108" s="257"/>
    </row>
    <row r="109" spans="1:7" s="127" customFormat="1" ht="16.5" hidden="1">
      <c r="A109" s="257"/>
      <c r="B109" s="257"/>
      <c r="C109" s="257"/>
      <c r="D109" s="257" t="s">
        <v>351</v>
      </c>
      <c r="E109" s="257"/>
      <c r="F109" s="265"/>
      <c r="G109" s="257"/>
    </row>
    <row r="110" spans="1:7" s="127" customFormat="1" ht="18" hidden="1">
      <c r="A110" s="257"/>
      <c r="B110" s="257"/>
      <c r="C110" s="257"/>
      <c r="D110" s="257"/>
      <c r="E110" s="261" t="s">
        <v>332</v>
      </c>
      <c r="F110" s="265"/>
      <c r="G110" s="257"/>
    </row>
    <row r="111" spans="1:7" s="127" customFormat="1" ht="18">
      <c r="A111" s="257"/>
      <c r="B111" s="257"/>
      <c r="C111" s="257" t="s">
        <v>641</v>
      </c>
      <c r="D111" s="257"/>
      <c r="E111" s="261"/>
      <c r="F111" s="265">
        <f>BCDTK!W40</f>
        <v>0</v>
      </c>
      <c r="G111" s="265">
        <v>56405802</v>
      </c>
    </row>
    <row r="112" spans="1:7" s="127" customFormat="1" ht="18">
      <c r="A112" s="257"/>
      <c r="B112" s="257"/>
      <c r="C112" s="257" t="s">
        <v>496</v>
      </c>
      <c r="D112" s="257"/>
      <c r="E112" s="261"/>
      <c r="F112" s="265">
        <f>BCDTK!W43</f>
        <v>0</v>
      </c>
      <c r="G112" s="265">
        <f>BCDTK!C43</f>
        <v>4180665</v>
      </c>
    </row>
    <row r="113" spans="1:7" s="127" customFormat="1" ht="18">
      <c r="A113" s="257"/>
      <c r="B113" s="257"/>
      <c r="C113" s="257"/>
      <c r="D113" s="257"/>
      <c r="E113" s="261" t="s">
        <v>332</v>
      </c>
      <c r="F113" s="172">
        <f>SUM(F104:F112)</f>
        <v>0</v>
      </c>
      <c r="G113" s="172">
        <f>SUM(G104:G112)</f>
        <v>2358988421</v>
      </c>
    </row>
    <row r="114" spans="1:7" s="415" customFormat="1" ht="24.75" customHeight="1">
      <c r="A114" s="198"/>
      <c r="B114" s="198" t="s">
        <v>645</v>
      </c>
      <c r="C114" s="198"/>
      <c r="D114" s="198"/>
      <c r="E114" s="198"/>
      <c r="F114" s="255" t="s">
        <v>430</v>
      </c>
      <c r="G114" s="256" t="s">
        <v>431</v>
      </c>
    </row>
    <row r="115" spans="1:7" s="416" customFormat="1" ht="16.5">
      <c r="A115" s="258"/>
      <c r="B115" s="258"/>
      <c r="C115" s="257" t="s">
        <v>649</v>
      </c>
      <c r="D115" s="127"/>
      <c r="E115" s="257"/>
      <c r="F115" s="167">
        <f>BCDTK!W16</f>
        <v>1723892989</v>
      </c>
      <c r="G115" s="167">
        <f>BCDTK!C16</f>
        <v>708179762</v>
      </c>
    </row>
    <row r="116" spans="1:12" s="416" customFormat="1" ht="16.5">
      <c r="A116" s="258"/>
      <c r="B116" s="258"/>
      <c r="C116" s="257" t="s">
        <v>647</v>
      </c>
      <c r="D116" s="127"/>
      <c r="E116" s="257"/>
      <c r="F116" s="167">
        <f>BCDTK!W18</f>
        <v>4367521166</v>
      </c>
      <c r="G116" s="167">
        <f>BCDTK!C18</f>
        <v>2500000161</v>
      </c>
      <c r="H116" s="127"/>
      <c r="I116" s="127"/>
      <c r="J116" s="127"/>
      <c r="K116" s="127"/>
      <c r="L116" s="127"/>
    </row>
    <row r="117" spans="1:7" s="127" customFormat="1" ht="18">
      <c r="A117" s="257"/>
      <c r="B117" s="257"/>
      <c r="C117" s="257"/>
      <c r="D117" s="257"/>
      <c r="E117" s="261" t="s">
        <v>332</v>
      </c>
      <c r="F117" s="172">
        <f>F115+F116</f>
        <v>6091414155</v>
      </c>
      <c r="G117" s="172">
        <f>G115+G116</f>
        <v>3208179923</v>
      </c>
    </row>
    <row r="118" spans="1:7" s="415" customFormat="1" ht="25.5" customHeight="1">
      <c r="A118" s="198"/>
      <c r="B118" s="198" t="s">
        <v>486</v>
      </c>
      <c r="C118" s="198"/>
      <c r="D118" s="198"/>
      <c r="E118" s="198"/>
      <c r="F118" s="255" t="s">
        <v>430</v>
      </c>
      <c r="G118" s="256" t="s">
        <v>431</v>
      </c>
    </row>
    <row r="119" spans="1:7" s="127" customFormat="1" ht="16.5" hidden="1">
      <c r="A119" s="257"/>
      <c r="B119" s="257"/>
      <c r="C119" s="257" t="s">
        <v>352</v>
      </c>
      <c r="D119" s="257"/>
      <c r="E119" s="257"/>
      <c r="F119" s="167"/>
      <c r="G119" s="257"/>
    </row>
    <row r="120" spans="1:7" s="127" customFormat="1" ht="16.5" hidden="1">
      <c r="A120" s="257"/>
      <c r="B120" s="257"/>
      <c r="C120" s="257" t="s">
        <v>353</v>
      </c>
      <c r="D120" s="257"/>
      <c r="E120" s="257"/>
      <c r="F120" s="167"/>
      <c r="G120" s="257"/>
    </row>
    <row r="121" spans="1:7" s="127" customFormat="1" ht="16.5">
      <c r="A121" s="257"/>
      <c r="B121" s="257"/>
      <c r="C121" s="257" t="s">
        <v>487</v>
      </c>
      <c r="D121" s="257"/>
      <c r="E121" s="257"/>
      <c r="F121" s="167">
        <f>BCDTK!W36</f>
        <v>415480000</v>
      </c>
      <c r="G121" s="167">
        <f>BCDTK!C36</f>
        <v>415480000</v>
      </c>
    </row>
    <row r="122" spans="1:7" s="127" customFormat="1" ht="16.5" hidden="1">
      <c r="A122" s="257"/>
      <c r="B122" s="257"/>
      <c r="C122" s="257" t="s">
        <v>354</v>
      </c>
      <c r="D122" s="257"/>
      <c r="E122" s="257"/>
      <c r="F122" s="167"/>
      <c r="G122" s="257"/>
    </row>
    <row r="123" spans="1:7" s="127" customFormat="1" ht="16.5" hidden="1">
      <c r="A123" s="257"/>
      <c r="B123" s="257"/>
      <c r="C123" s="257" t="s">
        <v>355</v>
      </c>
      <c r="D123" s="257"/>
      <c r="E123" s="257"/>
      <c r="F123" s="167"/>
      <c r="G123" s="257"/>
    </row>
    <row r="124" spans="1:7" s="127" customFormat="1" ht="18">
      <c r="A124" s="257"/>
      <c r="B124" s="257"/>
      <c r="C124" s="257"/>
      <c r="D124" s="257"/>
      <c r="E124" s="261" t="s">
        <v>332</v>
      </c>
      <c r="F124" s="172">
        <f>SUM(F119:F123)</f>
        <v>415480000</v>
      </c>
      <c r="G124" s="172">
        <f>SUM(G119:G123)</f>
        <v>415480000</v>
      </c>
    </row>
    <row r="125" s="127" customFormat="1" ht="16.5"/>
    <row r="126" s="127" customFormat="1" ht="16.5"/>
    <row r="127" s="127" customFormat="1" ht="16.5"/>
    <row r="128" s="127" customFormat="1" ht="16.5"/>
    <row r="129" s="127" customFormat="1" ht="16.5"/>
    <row r="130" s="127" customFormat="1" ht="16.5">
      <c r="I130" s="106"/>
    </row>
    <row r="131" s="127" customFormat="1" ht="16.5"/>
    <row r="132" s="127" customFormat="1" ht="16.5">
      <c r="I132" s="106"/>
    </row>
    <row r="133" s="127" customFormat="1" ht="16.5"/>
    <row r="134" s="127" customFormat="1" ht="16.5">
      <c r="G134" s="504"/>
    </row>
    <row r="135" s="127" customFormat="1" ht="16.5"/>
    <row r="136" s="127" customFormat="1" ht="16.5"/>
    <row r="137" s="127" customFormat="1" ht="16.5"/>
    <row r="138" s="127" customFormat="1" ht="16.5"/>
    <row r="139" s="127" customFormat="1" ht="16.5"/>
    <row r="140" s="127" customFormat="1" ht="16.5"/>
    <row r="141" s="127" customFormat="1" ht="16.5"/>
    <row r="142" s="127" customFormat="1" ht="16.5"/>
    <row r="143" s="127" customFormat="1" ht="16.5"/>
    <row r="144" s="127" customFormat="1" ht="16.5"/>
    <row r="145" s="127" customFormat="1" ht="16.5"/>
    <row r="146" s="127" customFormat="1" ht="16.5"/>
    <row r="147" s="127" customFormat="1" ht="16.5"/>
  </sheetData>
  <mergeCells count="9">
    <mergeCell ref="B20:D20"/>
    <mergeCell ref="F4:G4"/>
    <mergeCell ref="A5:G5"/>
    <mergeCell ref="A6:G6"/>
    <mergeCell ref="A7:G7"/>
    <mergeCell ref="F1:G1"/>
    <mergeCell ref="A2:E2"/>
    <mergeCell ref="F2:G2"/>
    <mergeCell ref="F3:G3"/>
  </mergeCells>
  <printOptions/>
  <pageMargins left="0.43" right="0.41" top="0.4" bottom="0.55" header="0.44" footer="0.4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89"/>
  <sheetViews>
    <sheetView workbookViewId="0" topLeftCell="A40">
      <selection activeCell="D30" sqref="D30"/>
    </sheetView>
  </sheetViews>
  <sheetFormatPr defaultColWidth="9.140625" defaultRowHeight="12.75"/>
  <cols>
    <col min="1" max="1" width="4.140625" style="257" customWidth="1"/>
    <col min="2" max="2" width="2.8515625" style="257" customWidth="1"/>
    <col min="3" max="3" width="9.421875" style="257" bestFit="1" customWidth="1"/>
    <col min="4" max="4" width="9.140625" style="257" customWidth="1"/>
    <col min="5" max="5" width="32.421875" style="257" customWidth="1"/>
    <col min="6" max="6" width="18.421875" style="257" customWidth="1"/>
    <col min="7" max="7" width="17.8515625" style="257" customWidth="1"/>
    <col min="8" max="8" width="7.8515625" style="257" customWidth="1"/>
    <col min="9" max="9" width="14.28125" style="257" customWidth="1"/>
    <col min="10" max="10" width="17.7109375" style="257" customWidth="1"/>
    <col min="11" max="16384" width="9.140625" style="257" customWidth="1"/>
  </cols>
  <sheetData>
    <row r="1" spans="2:7" s="198" customFormat="1" ht="21" customHeight="1">
      <c r="B1" s="198" t="s">
        <v>489</v>
      </c>
      <c r="F1" s="255" t="s">
        <v>430</v>
      </c>
      <c r="G1" s="256" t="s">
        <v>431</v>
      </c>
    </row>
    <row r="2" spans="3:7" ht="21" customHeight="1">
      <c r="C2" s="257" t="s">
        <v>356</v>
      </c>
      <c r="F2" s="172">
        <f>SUM(F4:F30)</f>
        <v>35505762429.728</v>
      </c>
      <c r="G2" s="172">
        <f>SUM(G4:G13)</f>
        <v>27703995080.728</v>
      </c>
    </row>
    <row r="3" spans="3:7" ht="21" customHeight="1">
      <c r="C3" s="257" t="s">
        <v>357</v>
      </c>
      <c r="F3" s="167"/>
      <c r="G3" s="167"/>
    </row>
    <row r="4" spans="4:7" s="258" customFormat="1" ht="21" customHeight="1">
      <c r="D4" s="258" t="s">
        <v>358</v>
      </c>
      <c r="F4" s="259">
        <f>6452352289</f>
        <v>6452352289</v>
      </c>
      <c r="G4" s="259">
        <v>6452352289</v>
      </c>
    </row>
    <row r="5" spans="4:7" s="258" customFormat="1" ht="21" customHeight="1">
      <c r="D5" s="258" t="s">
        <v>359</v>
      </c>
      <c r="F5" s="259">
        <v>6693091623.728</v>
      </c>
      <c r="G5" s="259">
        <v>6693091623.728</v>
      </c>
    </row>
    <row r="6" spans="4:7" s="258" customFormat="1" ht="21" customHeight="1">
      <c r="D6" s="258" t="s">
        <v>360</v>
      </c>
      <c r="F6" s="259">
        <v>706637989</v>
      </c>
      <c r="G6" s="259">
        <v>706637989</v>
      </c>
    </row>
    <row r="7" spans="4:7" s="258" customFormat="1" ht="21" customHeight="1">
      <c r="D7" s="258" t="s">
        <v>553</v>
      </c>
      <c r="F7" s="259">
        <v>9916060659</v>
      </c>
      <c r="G7" s="259">
        <v>2071485270</v>
      </c>
    </row>
    <row r="8" spans="4:7" s="258" customFormat="1" ht="21" customHeight="1">
      <c r="D8" s="258" t="s">
        <v>554</v>
      </c>
      <c r="F8" s="259">
        <v>6142251611</v>
      </c>
      <c r="G8" s="259">
        <v>1262880633</v>
      </c>
    </row>
    <row r="9" spans="4:7" s="258" customFormat="1" ht="21" customHeight="1">
      <c r="D9" s="258" t="s">
        <v>551</v>
      </c>
      <c r="F9" s="259">
        <v>485999570</v>
      </c>
      <c r="G9" s="259">
        <v>6933425165</v>
      </c>
    </row>
    <row r="10" spans="4:7" s="258" customFormat="1" ht="21" customHeight="1">
      <c r="D10" s="258" t="s">
        <v>564</v>
      </c>
      <c r="F10" s="259">
        <v>3048288688</v>
      </c>
      <c r="G10" s="259">
        <v>2391784283</v>
      </c>
    </row>
    <row r="11" spans="4:7" s="258" customFormat="1" ht="21" customHeight="1">
      <c r="D11" s="258" t="s">
        <v>361</v>
      </c>
      <c r="E11" s="257"/>
      <c r="F11" s="259"/>
      <c r="G11" s="259">
        <v>1192337828</v>
      </c>
    </row>
    <row r="12" spans="4:7" s="258" customFormat="1" ht="21" customHeight="1">
      <c r="D12" s="258" t="s">
        <v>655</v>
      </c>
      <c r="E12" s="257"/>
      <c r="F12" s="259">
        <v>1272222857</v>
      </c>
      <c r="G12" s="259"/>
    </row>
    <row r="13" spans="4:7" s="258" customFormat="1" ht="21" customHeight="1">
      <c r="D13" s="258" t="s">
        <v>698</v>
      </c>
      <c r="E13" s="257"/>
      <c r="F13" s="259">
        <v>42181818</v>
      </c>
      <c r="G13" s="259"/>
    </row>
    <row r="14" spans="2:6" ht="21" customHeight="1" hidden="1">
      <c r="B14" s="257" t="s">
        <v>362</v>
      </c>
      <c r="D14" s="258" t="s">
        <v>698</v>
      </c>
      <c r="F14" s="167"/>
    </row>
    <row r="15" spans="2:7" ht="21" customHeight="1" hidden="1">
      <c r="B15" s="257" t="s">
        <v>363</v>
      </c>
      <c r="D15" s="258" t="s">
        <v>698</v>
      </c>
      <c r="F15" s="167" t="s">
        <v>346</v>
      </c>
      <c r="G15" s="257" t="s">
        <v>347</v>
      </c>
    </row>
    <row r="16" spans="2:6" ht="21" customHeight="1" hidden="1">
      <c r="B16" s="257" t="s">
        <v>364</v>
      </c>
      <c r="D16" s="258" t="s">
        <v>698</v>
      </c>
      <c r="F16" s="167"/>
    </row>
    <row r="17" spans="3:6" ht="21" customHeight="1" hidden="1">
      <c r="C17" s="257" t="s">
        <v>365</v>
      </c>
      <c r="D17" s="258" t="s">
        <v>698</v>
      </c>
      <c r="F17" s="167"/>
    </row>
    <row r="18" spans="3:6" ht="21" customHeight="1" hidden="1">
      <c r="C18" s="257" t="s">
        <v>366</v>
      </c>
      <c r="D18" s="258" t="s">
        <v>698</v>
      </c>
      <c r="F18" s="167"/>
    </row>
    <row r="19" spans="3:6" ht="21" customHeight="1" hidden="1">
      <c r="C19" s="257" t="s">
        <v>367</v>
      </c>
      <c r="D19" s="258" t="s">
        <v>698</v>
      </c>
      <c r="F19" s="167"/>
    </row>
    <row r="20" spans="2:7" ht="21" customHeight="1" hidden="1">
      <c r="B20" s="257" t="s">
        <v>368</v>
      </c>
      <c r="D20" s="258" t="s">
        <v>698</v>
      </c>
      <c r="F20" s="167" t="s">
        <v>346</v>
      </c>
      <c r="G20" s="257" t="s">
        <v>347</v>
      </c>
    </row>
    <row r="21" spans="3:6" ht="21" customHeight="1" hidden="1">
      <c r="C21" s="257" t="s">
        <v>369</v>
      </c>
      <c r="D21" s="258" t="s">
        <v>698</v>
      </c>
      <c r="F21" s="167"/>
    </row>
    <row r="22" spans="3:6" ht="21" customHeight="1" hidden="1">
      <c r="C22" s="257" t="s">
        <v>370</v>
      </c>
      <c r="D22" s="258" t="s">
        <v>698</v>
      </c>
      <c r="F22" s="167"/>
    </row>
    <row r="23" spans="3:6" ht="21" customHeight="1" hidden="1">
      <c r="C23" s="257" t="s">
        <v>371</v>
      </c>
      <c r="D23" s="258" t="s">
        <v>698</v>
      </c>
      <c r="F23" s="167"/>
    </row>
    <row r="24" spans="3:6" ht="21" customHeight="1" hidden="1">
      <c r="C24" s="257" t="s">
        <v>372</v>
      </c>
      <c r="D24" s="258" t="s">
        <v>698</v>
      </c>
      <c r="F24" s="167"/>
    </row>
    <row r="25" spans="4:6" ht="21" customHeight="1" hidden="1">
      <c r="D25" s="258" t="s">
        <v>698</v>
      </c>
      <c r="F25" s="167"/>
    </row>
    <row r="26" spans="4:6" ht="21" customHeight="1" hidden="1">
      <c r="D26" s="258" t="s">
        <v>698</v>
      </c>
      <c r="F26" s="167"/>
    </row>
    <row r="27" spans="4:6" ht="21" customHeight="1" hidden="1">
      <c r="D27" s="258" t="s">
        <v>698</v>
      </c>
      <c r="F27" s="167"/>
    </row>
    <row r="28" spans="3:6" ht="21" customHeight="1" hidden="1">
      <c r="C28" s="257" t="s">
        <v>373</v>
      </c>
      <c r="D28" s="258" t="s">
        <v>698</v>
      </c>
      <c r="F28" s="167"/>
    </row>
    <row r="29" spans="3:6" ht="21" customHeight="1" hidden="1">
      <c r="C29" s="257" t="s">
        <v>374</v>
      </c>
      <c r="D29" s="258" t="s">
        <v>698</v>
      </c>
      <c r="F29" s="167"/>
    </row>
    <row r="30" spans="4:6" ht="21" customHeight="1">
      <c r="D30" s="258" t="s">
        <v>729</v>
      </c>
      <c r="F30" s="167">
        <v>746675325</v>
      </c>
    </row>
    <row r="31" spans="2:7" s="198" customFormat="1" ht="28.5" customHeight="1">
      <c r="B31" s="198" t="s">
        <v>490</v>
      </c>
      <c r="F31" s="255" t="s">
        <v>430</v>
      </c>
      <c r="G31" s="256" t="s">
        <v>431</v>
      </c>
    </row>
    <row r="32" spans="3:7" ht="21" customHeight="1">
      <c r="C32" s="257" t="s">
        <v>491</v>
      </c>
      <c r="F32" s="260">
        <v>31694000</v>
      </c>
      <c r="G32" s="260">
        <v>5430000</v>
      </c>
    </row>
    <row r="33" spans="3:7" ht="21" customHeight="1">
      <c r="C33" s="257" t="s">
        <v>562</v>
      </c>
      <c r="F33" s="260">
        <v>36386860</v>
      </c>
      <c r="G33" s="260">
        <v>58218982</v>
      </c>
    </row>
    <row r="34" spans="5:7" ht="21" customHeight="1">
      <c r="E34" s="261" t="s">
        <v>332</v>
      </c>
      <c r="F34" s="262">
        <f>SUM(F32:F33)</f>
        <v>68080860</v>
      </c>
      <c r="G34" s="262">
        <f>SUM(G32:G33)</f>
        <v>63648982</v>
      </c>
    </row>
    <row r="35" spans="2:7" s="198" customFormat="1" ht="31.5" customHeight="1">
      <c r="B35" s="198" t="s">
        <v>492</v>
      </c>
      <c r="F35" s="255" t="s">
        <v>430</v>
      </c>
      <c r="G35" s="256" t="s">
        <v>431</v>
      </c>
    </row>
    <row r="36" spans="3:7" ht="21" customHeight="1">
      <c r="C36" s="257" t="s">
        <v>375</v>
      </c>
      <c r="F36" s="167">
        <f>BCDTK!X37</f>
        <v>264971562288</v>
      </c>
      <c r="G36" s="167">
        <f>BCDTK!D37</f>
        <v>73362122303</v>
      </c>
    </row>
    <row r="37" spans="3:6" ht="21" customHeight="1">
      <c r="C37" s="257" t="s">
        <v>376</v>
      </c>
      <c r="F37" s="167"/>
    </row>
    <row r="38" spans="3:6" ht="21" customHeight="1" hidden="1">
      <c r="C38" s="257" t="s">
        <v>377</v>
      </c>
      <c r="F38" s="167"/>
    </row>
    <row r="39" spans="3:6" ht="21" customHeight="1" hidden="1">
      <c r="C39" s="257" t="s">
        <v>378</v>
      </c>
      <c r="F39" s="167"/>
    </row>
    <row r="40" spans="5:7" ht="21" customHeight="1">
      <c r="E40" s="261" t="s">
        <v>332</v>
      </c>
      <c r="F40" s="172">
        <f>SUM(F36:F39)</f>
        <v>264971562288</v>
      </c>
      <c r="G40" s="172">
        <f>SUM(G36:G39)</f>
        <v>73362122303</v>
      </c>
    </row>
    <row r="41" spans="2:7" s="198" customFormat="1" ht="32.25" customHeight="1">
      <c r="B41" s="198" t="s">
        <v>379</v>
      </c>
      <c r="F41" s="255" t="s">
        <v>430</v>
      </c>
      <c r="G41" s="256" t="s">
        <v>431</v>
      </c>
    </row>
    <row r="42" spans="3:7" ht="21" customHeight="1">
      <c r="C42" s="257" t="s">
        <v>380</v>
      </c>
      <c r="F42" s="167">
        <f>BCDTK!X39</f>
        <v>19114754415</v>
      </c>
      <c r="G42" s="167">
        <f>BCDTK!D39+BCDTK!D40+56405802</f>
        <v>9455798124</v>
      </c>
    </row>
    <row r="43" spans="3:7" ht="21" customHeight="1" hidden="1">
      <c r="C43" s="257" t="s">
        <v>381</v>
      </c>
      <c r="F43" s="167"/>
      <c r="G43" s="167"/>
    </row>
    <row r="44" spans="3:7" ht="21" customHeight="1">
      <c r="C44" s="257" t="s">
        <v>382</v>
      </c>
      <c r="F44" s="167">
        <f>BCDTK!X41</f>
        <v>4423166619</v>
      </c>
      <c r="G44" s="167">
        <f>BCDTK!D41</f>
        <v>177660150</v>
      </c>
    </row>
    <row r="45" spans="3:7" ht="21" customHeight="1">
      <c r="C45" s="257" t="s">
        <v>494</v>
      </c>
      <c r="F45" s="167">
        <f>BCDTK!X42</f>
        <v>4898103817</v>
      </c>
      <c r="G45" s="167">
        <f>BCDTK!D42</f>
        <v>28408650</v>
      </c>
    </row>
    <row r="46" spans="3:7" ht="21" customHeight="1" hidden="1">
      <c r="C46" s="257" t="s">
        <v>493</v>
      </c>
      <c r="F46" s="167"/>
      <c r="G46" s="167"/>
    </row>
    <row r="47" spans="3:7" ht="21" customHeight="1" hidden="1">
      <c r="C47" s="257" t="s">
        <v>383</v>
      </c>
      <c r="F47" s="167"/>
      <c r="G47" s="167"/>
    </row>
    <row r="48" spans="3:7" ht="21" customHeight="1" hidden="1">
      <c r="C48" s="257" t="s">
        <v>495</v>
      </c>
      <c r="F48" s="167"/>
      <c r="G48" s="167"/>
    </row>
    <row r="49" spans="3:7" ht="21" customHeight="1">
      <c r="C49" s="257" t="s">
        <v>493</v>
      </c>
      <c r="F49" s="167">
        <f>BCDTK!X43</f>
        <v>53307268</v>
      </c>
      <c r="G49" s="263"/>
    </row>
    <row r="50" spans="3:7" ht="21" customHeight="1">
      <c r="C50" s="257" t="s">
        <v>495</v>
      </c>
      <c r="F50" s="167"/>
      <c r="G50" s="167"/>
    </row>
    <row r="51" spans="3:7" ht="21" customHeight="1">
      <c r="C51" s="257" t="s">
        <v>384</v>
      </c>
      <c r="F51" s="167">
        <v>105078980000</v>
      </c>
      <c r="G51" s="167">
        <f>BCDTK!D46</f>
        <v>105078980000</v>
      </c>
    </row>
    <row r="52" spans="5:7" ht="21" customHeight="1">
      <c r="E52" s="261" t="s">
        <v>332</v>
      </c>
      <c r="F52" s="172">
        <f>SUM(F42:F51)</f>
        <v>133568312119</v>
      </c>
      <c r="G52" s="172">
        <f>SUM(G42:G51)</f>
        <v>114740846924</v>
      </c>
    </row>
    <row r="53" spans="2:7" s="198" customFormat="1" ht="27.75" customHeight="1">
      <c r="B53" s="198" t="s">
        <v>385</v>
      </c>
      <c r="F53" s="255" t="s">
        <v>430</v>
      </c>
      <c r="G53" s="256" t="s">
        <v>431</v>
      </c>
    </row>
    <row r="54" spans="3:7" ht="21" customHeight="1">
      <c r="C54" s="257" t="s">
        <v>497</v>
      </c>
      <c r="F54" s="260">
        <v>16000000</v>
      </c>
      <c r="G54" s="260">
        <v>16000000</v>
      </c>
    </row>
    <row r="55" spans="3:7" ht="21" customHeight="1">
      <c r="C55" s="257" t="s">
        <v>498</v>
      </c>
      <c r="F55" s="419">
        <v>0</v>
      </c>
      <c r="G55" s="260">
        <v>90000000</v>
      </c>
    </row>
    <row r="56" spans="3:7" ht="21" customHeight="1">
      <c r="C56" s="257" t="s">
        <v>630</v>
      </c>
      <c r="F56" s="260">
        <v>1202258301</v>
      </c>
      <c r="G56" s="260">
        <v>2219352728</v>
      </c>
    </row>
    <row r="57" spans="3:7" ht="21" customHeight="1">
      <c r="C57" s="257" t="s">
        <v>499</v>
      </c>
      <c r="F57" s="260">
        <v>51783830</v>
      </c>
      <c r="G57" s="260">
        <v>89859075</v>
      </c>
    </row>
    <row r="58" spans="3:7" ht="21" customHeight="1">
      <c r="C58" s="257" t="s">
        <v>500</v>
      </c>
      <c r="F58" s="260">
        <v>249144659</v>
      </c>
      <c r="G58" s="260">
        <v>232110308</v>
      </c>
    </row>
    <row r="59" spans="3:7" ht="21" customHeight="1">
      <c r="C59" s="257" t="s">
        <v>629</v>
      </c>
      <c r="F59" s="260">
        <v>3000000</v>
      </c>
      <c r="G59" s="260">
        <v>3000000</v>
      </c>
    </row>
    <row r="60" spans="3:7" ht="21" customHeight="1">
      <c r="C60" s="257" t="s">
        <v>643</v>
      </c>
      <c r="F60" s="419">
        <v>0</v>
      </c>
      <c r="G60" s="260">
        <v>60000000</v>
      </c>
    </row>
    <row r="61" spans="3:7" ht="21" customHeight="1">
      <c r="C61" s="257" t="s">
        <v>644</v>
      </c>
      <c r="F61" s="419">
        <v>0</v>
      </c>
      <c r="G61" s="260">
        <v>348277991</v>
      </c>
    </row>
    <row r="62" spans="3:7" ht="21" customHeight="1">
      <c r="C62" s="257" t="s">
        <v>631</v>
      </c>
      <c r="F62" s="260">
        <v>174108361</v>
      </c>
      <c r="G62" s="260">
        <v>355900000</v>
      </c>
    </row>
    <row r="63" spans="3:7" ht="21" customHeight="1">
      <c r="C63" s="257" t="s">
        <v>632</v>
      </c>
      <c r="F63" s="419">
        <v>0</v>
      </c>
      <c r="G63" s="260">
        <v>97748170</v>
      </c>
    </row>
    <row r="64" spans="3:7" ht="21" customHeight="1">
      <c r="C64" s="257" t="s">
        <v>633</v>
      </c>
      <c r="F64" s="260">
        <v>29432121</v>
      </c>
      <c r="G64" s="260">
        <v>95578558</v>
      </c>
    </row>
    <row r="65" spans="3:7" ht="21" customHeight="1">
      <c r="C65" s="257" t="s">
        <v>634</v>
      </c>
      <c r="F65" s="260">
        <v>10000000</v>
      </c>
      <c r="G65" s="260">
        <v>10000000</v>
      </c>
    </row>
    <row r="66" spans="3:7" ht="21" customHeight="1">
      <c r="C66" s="257" t="s">
        <v>656</v>
      </c>
      <c r="F66" s="419">
        <v>0</v>
      </c>
      <c r="G66" s="260"/>
    </row>
    <row r="67" spans="3:7" ht="21" customHeight="1">
      <c r="C67" s="257" t="s">
        <v>635</v>
      </c>
      <c r="F67" s="260">
        <v>300000</v>
      </c>
      <c r="G67" s="260">
        <v>6300000</v>
      </c>
    </row>
    <row r="68" spans="5:7" ht="21" customHeight="1">
      <c r="E68" s="261" t="s">
        <v>332</v>
      </c>
      <c r="F68" s="262">
        <f>SUM(F54:F67)</f>
        <v>1736027272</v>
      </c>
      <c r="G68" s="172">
        <f>SUM(G54:G67)</f>
        <v>3624126830</v>
      </c>
    </row>
    <row r="69" spans="2:7" s="198" customFormat="1" ht="26.25" customHeight="1">
      <c r="B69" s="198" t="s">
        <v>386</v>
      </c>
      <c r="F69" s="255" t="s">
        <v>430</v>
      </c>
      <c r="G69" s="256" t="s">
        <v>431</v>
      </c>
    </row>
    <row r="70" spans="3:7" ht="21" customHeight="1">
      <c r="C70" s="257" t="s">
        <v>387</v>
      </c>
      <c r="F70" s="167">
        <f>BCDTK!X51</f>
        <v>0</v>
      </c>
      <c r="G70" s="257">
        <f>BCDTK!D51</f>
        <v>0</v>
      </c>
    </row>
    <row r="71" spans="3:7" ht="21" customHeight="1">
      <c r="C71" s="257" t="s">
        <v>388</v>
      </c>
      <c r="F71" s="167">
        <f>BCDTK!X52+BCDTK!X53+BCDTK!X54</f>
        <v>306839555</v>
      </c>
      <c r="G71" s="167">
        <f>BCDTK!D52+BCDTK!D53+BCDTK!D54-BCDTK!C53</f>
        <v>145958402</v>
      </c>
    </row>
    <row r="72" spans="3:7" ht="21" customHeight="1" hidden="1">
      <c r="C72" s="257" t="s">
        <v>389</v>
      </c>
      <c r="F72" s="167"/>
      <c r="G72" s="167"/>
    </row>
    <row r="73" spans="3:7" ht="21" customHeight="1" hidden="1">
      <c r="C73" s="257" t="s">
        <v>390</v>
      </c>
      <c r="F73" s="167"/>
      <c r="G73" s="167"/>
    </row>
    <row r="74" spans="3:7" ht="21" customHeight="1">
      <c r="C74" s="257" t="s">
        <v>391</v>
      </c>
      <c r="F74" s="167">
        <f>BCDTK!X14+BCDTK!X56</f>
        <v>179711812643</v>
      </c>
      <c r="G74" s="167">
        <f>BCDTK!D56+BCDTK!D14</f>
        <v>28738703162</v>
      </c>
    </row>
    <row r="75" spans="5:7" ht="21" customHeight="1">
      <c r="E75" s="261" t="s">
        <v>332</v>
      </c>
      <c r="F75" s="172">
        <f>SUM(F70:F74)</f>
        <v>180018652198</v>
      </c>
      <c r="G75" s="172">
        <f>SUM(G70:G74)</f>
        <v>28884661564</v>
      </c>
    </row>
    <row r="76" spans="2:7" s="264" customFormat="1" ht="28.5" customHeight="1">
      <c r="B76" s="264" t="s">
        <v>502</v>
      </c>
      <c r="F76" s="255" t="s">
        <v>430</v>
      </c>
      <c r="G76" s="256" t="s">
        <v>431</v>
      </c>
    </row>
    <row r="77" spans="3:7" ht="21" customHeight="1">
      <c r="C77" s="257" t="s">
        <v>501</v>
      </c>
      <c r="E77" s="261"/>
      <c r="F77" s="167">
        <f>BCDTK!X58</f>
        <v>959912090</v>
      </c>
      <c r="G77" s="265">
        <f>BCDTK!D58</f>
        <v>4771237365</v>
      </c>
    </row>
    <row r="78" spans="5:7" ht="21" customHeight="1">
      <c r="E78" s="261" t="s">
        <v>332</v>
      </c>
      <c r="F78" s="172">
        <f>SUM(F77:F77)</f>
        <v>959912090</v>
      </c>
      <c r="G78" s="172">
        <f>SUM(G77:G77)</f>
        <v>4771237365</v>
      </c>
    </row>
    <row r="79" ht="21" customHeight="1">
      <c r="B79" s="261" t="s">
        <v>503</v>
      </c>
    </row>
    <row r="80" spans="6:7" ht="21" customHeight="1">
      <c r="F80" s="255" t="s">
        <v>430</v>
      </c>
      <c r="G80" s="256" t="s">
        <v>431</v>
      </c>
    </row>
    <row r="81" spans="2:7" ht="21" customHeight="1">
      <c r="B81" s="257" t="s">
        <v>504</v>
      </c>
      <c r="F81" s="419">
        <v>0</v>
      </c>
      <c r="G81" s="419">
        <v>0</v>
      </c>
    </row>
    <row r="82" spans="2:7" ht="21" customHeight="1">
      <c r="B82" s="257" t="s">
        <v>505</v>
      </c>
      <c r="F82" s="419">
        <v>0</v>
      </c>
      <c r="G82" s="419">
        <v>0</v>
      </c>
    </row>
    <row r="83" ht="21" customHeight="1">
      <c r="F83" s="167"/>
    </row>
    <row r="84" ht="21" customHeight="1">
      <c r="F84" s="167"/>
    </row>
    <row r="85" ht="21" customHeight="1">
      <c r="F85" s="167"/>
    </row>
    <row r="86" ht="21" customHeight="1">
      <c r="F86" s="167"/>
    </row>
    <row r="87" ht="21" customHeight="1">
      <c r="F87" s="167"/>
    </row>
    <row r="88" ht="21" customHeight="1">
      <c r="F88" s="167"/>
    </row>
    <row r="89" spans="3:8" ht="21" customHeight="1">
      <c r="C89" s="257" t="s">
        <v>392</v>
      </c>
      <c r="H89" s="167"/>
    </row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</sheetData>
  <printOptions/>
  <pageMargins left="0.6" right="0.41" top="0.42" bottom="0.5" header="0.45" footer="0.48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102">
      <selection activeCell="A113" sqref="A113"/>
    </sheetView>
  </sheetViews>
  <sheetFormatPr defaultColWidth="9.140625" defaultRowHeight="12.75"/>
  <cols>
    <col min="1" max="1" width="6.57421875" style="43" customWidth="1"/>
    <col min="2" max="2" width="13.7109375" style="43" customWidth="1"/>
    <col min="3" max="3" width="15.421875" style="43" customWidth="1"/>
    <col min="4" max="4" width="6.8515625" style="43" hidden="1" customWidth="1"/>
    <col min="5" max="5" width="6.00390625" style="43" hidden="1" customWidth="1"/>
    <col min="6" max="6" width="13.00390625" style="43" customWidth="1"/>
    <col min="7" max="7" width="14.7109375" style="43" customWidth="1"/>
    <col min="8" max="8" width="15.7109375" style="43" customWidth="1"/>
    <col min="9" max="9" width="20.140625" style="43" customWidth="1"/>
    <col min="10" max="10" width="22.140625" style="43" customWidth="1"/>
    <col min="11" max="16384" width="9.140625" style="43" customWidth="1"/>
  </cols>
  <sheetData>
    <row r="1" spans="1:9" s="415" customFormat="1" ht="16.5">
      <c r="A1" s="198" t="s">
        <v>511</v>
      </c>
      <c r="C1" s="198"/>
      <c r="D1" s="198"/>
      <c r="E1" s="198"/>
      <c r="F1" s="198"/>
      <c r="G1" s="420"/>
      <c r="H1" s="198"/>
      <c r="I1" s="198"/>
    </row>
    <row r="2" spans="1:9" s="127" customFormat="1" ht="18">
      <c r="A2" s="261" t="s">
        <v>512</v>
      </c>
      <c r="D2" s="257"/>
      <c r="E2" s="257"/>
      <c r="F2" s="257"/>
      <c r="G2" s="167"/>
      <c r="H2" s="257"/>
      <c r="I2" s="257"/>
    </row>
    <row r="4" spans="1:9" s="421" customFormat="1" ht="91.5" customHeight="1">
      <c r="A4" s="588"/>
      <c r="B4" s="589"/>
      <c r="C4" s="452" t="s">
        <v>393</v>
      </c>
      <c r="D4" s="452" t="s">
        <v>509</v>
      </c>
      <c r="E4" s="452" t="s">
        <v>510</v>
      </c>
      <c r="F4" s="452" t="s">
        <v>509</v>
      </c>
      <c r="G4" s="452" t="s">
        <v>46</v>
      </c>
      <c r="H4" s="452" t="s">
        <v>560</v>
      </c>
      <c r="I4" s="452" t="s">
        <v>332</v>
      </c>
    </row>
    <row r="5" spans="1:9" ht="15.75">
      <c r="A5" s="453" t="s">
        <v>520</v>
      </c>
      <c r="B5" s="454"/>
      <c r="C5" s="455">
        <v>158000000000</v>
      </c>
      <c r="D5" s="456"/>
      <c r="E5" s="456"/>
      <c r="F5" s="456"/>
      <c r="G5" s="457"/>
      <c r="H5" s="458">
        <v>22004490544</v>
      </c>
      <c r="I5" s="458">
        <f>SUM(B5:H5)</f>
        <v>180004490544</v>
      </c>
    </row>
    <row r="6" spans="1:9" ht="15.75" hidden="1">
      <c r="A6" s="459" t="s">
        <v>506</v>
      </c>
      <c r="B6" s="460"/>
      <c r="C6" s="461"/>
      <c r="D6" s="462"/>
      <c r="E6" s="462"/>
      <c r="F6" s="462"/>
      <c r="G6" s="463">
        <v>549090770</v>
      </c>
      <c r="H6" s="461"/>
      <c r="I6" s="461">
        <v>3039938401</v>
      </c>
    </row>
    <row r="7" spans="1:9" ht="15.75" hidden="1">
      <c r="A7" s="459" t="s">
        <v>507</v>
      </c>
      <c r="B7" s="460"/>
      <c r="C7" s="461"/>
      <c r="D7" s="462"/>
      <c r="E7" s="462"/>
      <c r="F7" s="462"/>
      <c r="G7" s="463"/>
      <c r="H7" s="461"/>
      <c r="I7" s="461"/>
    </row>
    <row r="8" spans="1:9" ht="15.75" hidden="1">
      <c r="A8" s="459" t="s">
        <v>508</v>
      </c>
      <c r="B8" s="460"/>
      <c r="C8" s="455"/>
      <c r="D8" s="462"/>
      <c r="E8" s="462"/>
      <c r="F8" s="462"/>
      <c r="G8" s="455">
        <f>G5+G6</f>
        <v>549090770</v>
      </c>
      <c r="H8" s="461"/>
      <c r="I8" s="455">
        <f>I5+I6</f>
        <v>183044428945</v>
      </c>
    </row>
    <row r="9" spans="1:9" ht="15.75">
      <c r="A9" s="464" t="s">
        <v>513</v>
      </c>
      <c r="B9" s="460"/>
      <c r="C9" s="465"/>
      <c r="D9" s="462"/>
      <c r="E9" s="462"/>
      <c r="F9" s="462"/>
      <c r="G9" s="455"/>
      <c r="H9" s="461"/>
      <c r="I9" s="455">
        <f aca="true" t="shared" si="0" ref="I9:I14">SUM(B9:H9)</f>
        <v>0</v>
      </c>
    </row>
    <row r="10" spans="1:9" ht="15.75">
      <c r="A10" s="464" t="s">
        <v>514</v>
      </c>
      <c r="B10" s="460"/>
      <c r="C10" s="455"/>
      <c r="D10" s="462"/>
      <c r="E10" s="462"/>
      <c r="F10" s="462"/>
      <c r="G10" s="455"/>
      <c r="H10" s="461">
        <v>38225085330</v>
      </c>
      <c r="I10" s="455">
        <f t="shared" si="0"/>
        <v>38225085330</v>
      </c>
    </row>
    <row r="11" spans="1:9" ht="15.75">
      <c r="A11" s="464" t="s">
        <v>515</v>
      </c>
      <c r="B11" s="460"/>
      <c r="C11" s="455"/>
      <c r="D11" s="462"/>
      <c r="E11" s="462"/>
      <c r="F11" s="462"/>
      <c r="G11" s="461">
        <v>4010312780</v>
      </c>
      <c r="H11" s="461"/>
      <c r="I11" s="455">
        <f t="shared" si="0"/>
        <v>4010312780</v>
      </c>
    </row>
    <row r="12" spans="1:9" ht="15.75">
      <c r="A12" s="464" t="s">
        <v>516</v>
      </c>
      <c r="B12" s="460"/>
      <c r="C12" s="455"/>
      <c r="D12" s="462"/>
      <c r="E12" s="462"/>
      <c r="F12" s="462"/>
      <c r="G12" s="455"/>
      <c r="H12" s="461"/>
      <c r="I12" s="455">
        <f t="shared" si="0"/>
        <v>0</v>
      </c>
    </row>
    <row r="13" spans="1:9" ht="15.75">
      <c r="A13" s="464" t="s">
        <v>517</v>
      </c>
      <c r="B13" s="460"/>
      <c r="C13" s="455"/>
      <c r="D13" s="462"/>
      <c r="E13" s="462"/>
      <c r="F13" s="462"/>
      <c r="G13" s="455"/>
      <c r="H13" s="461"/>
      <c r="I13" s="455">
        <f t="shared" si="0"/>
        <v>0</v>
      </c>
    </row>
    <row r="14" spans="1:9" ht="15.75">
      <c r="A14" s="464" t="s">
        <v>518</v>
      </c>
      <c r="B14" s="460"/>
      <c r="C14" s="455"/>
      <c r="D14" s="462"/>
      <c r="E14" s="462"/>
      <c r="F14" s="462"/>
      <c r="G14" s="461">
        <v>4010312780</v>
      </c>
      <c r="H14" s="461">
        <v>29904490544</v>
      </c>
      <c r="I14" s="455">
        <f t="shared" si="0"/>
        <v>33914803324</v>
      </c>
    </row>
    <row r="15" spans="1:10" ht="15.75">
      <c r="A15" s="459" t="s">
        <v>508</v>
      </c>
      <c r="B15" s="460"/>
      <c r="C15" s="455">
        <v>158000000000</v>
      </c>
      <c r="D15" s="462"/>
      <c r="E15" s="462"/>
      <c r="F15" s="462"/>
      <c r="G15" s="455">
        <f>G11-G14</f>
        <v>0</v>
      </c>
      <c r="H15" s="461">
        <f>H5+H10-H13-H14</f>
        <v>30325085330</v>
      </c>
      <c r="I15" s="455">
        <f>C15+G15+H15</f>
        <v>188325085330</v>
      </c>
      <c r="J15" s="422">
        <f>I5+I11-I14</f>
        <v>150100000000</v>
      </c>
    </row>
    <row r="16" spans="1:9" ht="15.75">
      <c r="A16" s="459" t="s">
        <v>519</v>
      </c>
      <c r="B16" s="460"/>
      <c r="C16" s="461">
        <f>C15</f>
        <v>158000000000</v>
      </c>
      <c r="D16" s="462"/>
      <c r="E16" s="462"/>
      <c r="F16" s="462"/>
      <c r="G16" s="461">
        <f>G15</f>
        <v>0</v>
      </c>
      <c r="H16" s="461">
        <f>H15</f>
        <v>30325085330</v>
      </c>
      <c r="I16" s="455">
        <f>I15</f>
        <v>188325085330</v>
      </c>
    </row>
    <row r="17" spans="1:9" ht="15.75" hidden="1">
      <c r="A17" s="459" t="s">
        <v>394</v>
      </c>
      <c r="B17" s="460"/>
      <c r="C17" s="462"/>
      <c r="D17" s="462"/>
      <c r="E17" s="462"/>
      <c r="F17" s="462"/>
      <c r="G17" s="462"/>
      <c r="H17" s="461"/>
      <c r="I17" s="461">
        <v>1000072523</v>
      </c>
    </row>
    <row r="18" spans="1:9" ht="15.75">
      <c r="A18" s="464" t="s">
        <v>636</v>
      </c>
      <c r="B18" s="460"/>
      <c r="C18" s="461">
        <v>52000000000</v>
      </c>
      <c r="D18" s="462"/>
      <c r="E18" s="462"/>
      <c r="F18" s="461">
        <v>37285230000</v>
      </c>
      <c r="G18" s="461"/>
      <c r="H18" s="461"/>
      <c r="I18" s="455">
        <f aca="true" t="shared" si="1" ref="I18:I23">SUM(B18:H18)</f>
        <v>89285230000</v>
      </c>
    </row>
    <row r="19" spans="1:9" ht="15.75">
      <c r="A19" s="464" t="s">
        <v>637</v>
      </c>
      <c r="B19" s="466"/>
      <c r="C19" s="467"/>
      <c r="D19" s="468"/>
      <c r="E19" s="468"/>
      <c r="F19" s="468"/>
      <c r="G19" s="461"/>
      <c r="H19" s="467">
        <f>KQKD!J29</f>
        <v>53295435099</v>
      </c>
      <c r="I19" s="455">
        <f t="shared" si="1"/>
        <v>53295435099</v>
      </c>
    </row>
    <row r="20" spans="1:9" ht="15.75">
      <c r="A20" s="464" t="s">
        <v>515</v>
      </c>
      <c r="B20" s="466"/>
      <c r="C20" s="461"/>
      <c r="D20" s="468"/>
      <c r="E20" s="468"/>
      <c r="F20" s="468"/>
      <c r="G20" s="467">
        <f>BCDTK!U63</f>
        <v>20125766991</v>
      </c>
      <c r="H20" s="467"/>
      <c r="I20" s="455">
        <f t="shared" si="1"/>
        <v>20125766991</v>
      </c>
    </row>
    <row r="21" spans="1:9" ht="15.75">
      <c r="A21" s="464" t="s">
        <v>638</v>
      </c>
      <c r="B21" s="466"/>
      <c r="C21" s="467"/>
      <c r="D21" s="468"/>
      <c r="E21" s="468"/>
      <c r="F21" s="468"/>
      <c r="G21" s="467"/>
      <c r="H21" s="467"/>
      <c r="I21" s="455">
        <f t="shared" si="1"/>
        <v>0</v>
      </c>
    </row>
    <row r="22" spans="1:9" ht="15.75">
      <c r="A22" s="464" t="s">
        <v>639</v>
      </c>
      <c r="B22" s="466"/>
      <c r="C22" s="467"/>
      <c r="D22" s="468"/>
      <c r="E22" s="468"/>
      <c r="F22" s="468"/>
      <c r="G22" s="467"/>
      <c r="H22" s="467"/>
      <c r="I22" s="455">
        <f t="shared" si="1"/>
        <v>0</v>
      </c>
    </row>
    <row r="23" spans="1:9" ht="15.75">
      <c r="A23" s="464" t="s">
        <v>518</v>
      </c>
      <c r="B23" s="466"/>
      <c r="C23" s="467"/>
      <c r="D23" s="468"/>
      <c r="E23" s="468"/>
      <c r="F23" s="468"/>
      <c r="G23" s="467">
        <f>BCDTK!U63</f>
        <v>20125766991</v>
      </c>
      <c r="H23" s="467">
        <f>28941699880+25200000000+4869695166</f>
        <v>59011395046</v>
      </c>
      <c r="I23" s="455">
        <f t="shared" si="1"/>
        <v>79137162037</v>
      </c>
    </row>
    <row r="24" spans="1:10" ht="15.75">
      <c r="A24" s="469" t="s">
        <v>640</v>
      </c>
      <c r="B24" s="470"/>
      <c r="C24" s="471">
        <f>C16+C20+C18</f>
        <v>210000000000</v>
      </c>
      <c r="D24" s="471">
        <f>D16+D20+D18</f>
        <v>0</v>
      </c>
      <c r="E24" s="471">
        <f>E16+E20+E18</f>
        <v>0</v>
      </c>
      <c r="F24" s="471">
        <f>F16+F20+F18</f>
        <v>37285230000</v>
      </c>
      <c r="G24" s="471"/>
      <c r="H24" s="472">
        <f>H16+H19-H21-H23</f>
        <v>24609125383</v>
      </c>
      <c r="I24" s="471">
        <f>C24+G24+H24</f>
        <v>234609125383</v>
      </c>
      <c r="J24" s="422">
        <f>I16+I19+I20-I21-I23</f>
        <v>182609125383</v>
      </c>
    </row>
    <row r="25" spans="1:9" ht="15.75">
      <c r="A25" s="284"/>
      <c r="B25" s="284"/>
      <c r="C25" s="423"/>
      <c r="D25" s="284"/>
      <c r="E25" s="284"/>
      <c r="F25" s="284"/>
      <c r="G25" s="423"/>
      <c r="H25" s="284"/>
      <c r="I25" s="423"/>
    </row>
    <row r="26" spans="1:9" ht="17.25" customHeight="1" hidden="1">
      <c r="A26" s="284" t="s">
        <v>521</v>
      </c>
      <c r="C26" s="423"/>
      <c r="D26" s="284"/>
      <c r="E26" s="284"/>
      <c r="F26" s="284"/>
      <c r="G26" s="592" t="s">
        <v>430</v>
      </c>
      <c r="H26" s="592"/>
      <c r="I26" s="424" t="s">
        <v>431</v>
      </c>
    </row>
    <row r="27" spans="1:9" ht="17.25" customHeight="1" hidden="1">
      <c r="A27" s="284" t="s">
        <v>522</v>
      </c>
      <c r="C27" s="423"/>
      <c r="D27" s="284"/>
      <c r="E27" s="284"/>
      <c r="F27" s="284"/>
      <c r="G27" s="581">
        <v>104077854694</v>
      </c>
      <c r="H27" s="581"/>
      <c r="I27" s="425">
        <f>G27</f>
        <v>104077854694</v>
      </c>
    </row>
    <row r="28" spans="1:9" ht="17.25" customHeight="1" hidden="1">
      <c r="A28" s="284" t="s">
        <v>523</v>
      </c>
      <c r="C28" s="423"/>
      <c r="D28" s="284"/>
      <c r="E28" s="284"/>
      <c r="F28" s="284"/>
      <c r="G28" s="581">
        <v>49744000000</v>
      </c>
      <c r="H28" s="581"/>
      <c r="I28" s="425">
        <f>G28</f>
        <v>49744000000</v>
      </c>
    </row>
    <row r="29" spans="1:9" ht="17.25" hidden="1">
      <c r="A29" s="284"/>
      <c r="B29" s="284"/>
      <c r="C29" s="426" t="s">
        <v>332</v>
      </c>
      <c r="D29" s="284"/>
      <c r="E29" s="284"/>
      <c r="F29" s="284"/>
      <c r="G29" s="423"/>
      <c r="H29" s="284"/>
      <c r="I29" s="423"/>
    </row>
    <row r="30" spans="1:9" ht="15.75" hidden="1">
      <c r="A30" s="284" t="s">
        <v>524</v>
      </c>
      <c r="B30" s="284"/>
      <c r="C30" s="423"/>
      <c r="D30" s="284"/>
      <c r="E30" s="284"/>
      <c r="F30" s="284"/>
      <c r="G30" s="423"/>
      <c r="H30" s="284"/>
      <c r="I30" s="423"/>
    </row>
    <row r="31" spans="1:9" ht="15.75" hidden="1">
      <c r="A31" s="284" t="s">
        <v>525</v>
      </c>
      <c r="B31" s="284"/>
      <c r="C31" s="423"/>
      <c r="D31" s="284"/>
      <c r="E31" s="284"/>
      <c r="F31" s="284"/>
      <c r="G31" s="423"/>
      <c r="H31" s="284"/>
      <c r="I31" s="423"/>
    </row>
    <row r="32" spans="1:9" ht="15.75" hidden="1">
      <c r="A32" s="284"/>
      <c r="B32" s="427" t="s">
        <v>526</v>
      </c>
      <c r="C32" s="423"/>
      <c r="D32" s="284"/>
      <c r="E32" s="284"/>
      <c r="F32" s="284"/>
      <c r="G32" s="423"/>
      <c r="H32" s="284"/>
      <c r="I32" s="423"/>
    </row>
    <row r="33" spans="1:9" ht="15.75" hidden="1">
      <c r="A33" s="284"/>
      <c r="B33" s="427" t="s">
        <v>527</v>
      </c>
      <c r="C33" s="423"/>
      <c r="D33" s="284"/>
      <c r="E33" s="284"/>
      <c r="F33" s="284"/>
      <c r="G33" s="423"/>
      <c r="H33" s="284"/>
      <c r="I33" s="423"/>
    </row>
    <row r="34" spans="1:9" ht="15.75" hidden="1">
      <c r="A34" s="284" t="s">
        <v>528</v>
      </c>
      <c r="B34" s="427"/>
      <c r="C34" s="423"/>
      <c r="D34" s="284"/>
      <c r="E34" s="284"/>
      <c r="F34" s="284"/>
      <c r="G34" s="423"/>
      <c r="H34" s="284"/>
      <c r="I34" s="423"/>
    </row>
    <row r="35" spans="1:9" ht="17.25" customHeight="1" hidden="1">
      <c r="A35" s="284"/>
      <c r="B35" s="427"/>
      <c r="C35" s="423"/>
      <c r="D35" s="284"/>
      <c r="E35" s="284"/>
      <c r="F35" s="284"/>
      <c r="G35" s="423"/>
      <c r="H35" s="284"/>
      <c r="I35" s="423"/>
    </row>
    <row r="36" spans="1:9" ht="17.25" customHeight="1">
      <c r="A36" s="428" t="s">
        <v>704</v>
      </c>
      <c r="B36" s="427"/>
      <c r="C36" s="423"/>
      <c r="D36" s="284"/>
      <c r="E36" s="284"/>
      <c r="F36" s="284"/>
      <c r="G36" s="593" t="s">
        <v>430</v>
      </c>
      <c r="H36" s="593"/>
      <c r="I36" s="429" t="s">
        <v>431</v>
      </c>
    </row>
    <row r="37" spans="1:9" ht="17.25" customHeight="1">
      <c r="A37" s="284"/>
      <c r="B37" s="474" t="s">
        <v>705</v>
      </c>
      <c r="C37" s="474"/>
      <c r="D37" s="474"/>
      <c r="E37" s="474"/>
      <c r="F37" s="474"/>
      <c r="G37" s="581">
        <v>116905700000</v>
      </c>
      <c r="H37" s="581"/>
      <c r="I37" s="423">
        <v>108256000000</v>
      </c>
    </row>
    <row r="38" spans="1:9" ht="17.25" customHeight="1">
      <c r="A38" s="284"/>
      <c r="B38" s="474" t="s">
        <v>706</v>
      </c>
      <c r="C38" s="474"/>
      <c r="D38" s="474"/>
      <c r="E38" s="474"/>
      <c r="F38" s="474"/>
      <c r="G38" s="581">
        <v>93094300000</v>
      </c>
      <c r="H38" s="581"/>
      <c r="I38" s="423">
        <v>49744000000</v>
      </c>
    </row>
    <row r="39" spans="1:10" ht="17.25" customHeight="1">
      <c r="A39" s="284"/>
      <c r="B39" s="597" t="s">
        <v>332</v>
      </c>
      <c r="C39" s="598"/>
      <c r="D39" s="474"/>
      <c r="E39" s="474"/>
      <c r="F39" s="474"/>
      <c r="G39" s="582">
        <f>SUM(G37:H38)</f>
        <v>210000000000</v>
      </c>
      <c r="H39" s="582">
        <f>SUM(H37:I38)</f>
        <v>158000000000</v>
      </c>
      <c r="I39" s="426">
        <f>SUM(I37:I38)</f>
        <v>158000000000</v>
      </c>
      <c r="J39" s="423"/>
    </row>
    <row r="40" spans="1:9" ht="17.25" customHeight="1">
      <c r="A40" s="284"/>
      <c r="B40" s="474" t="s">
        <v>707</v>
      </c>
      <c r="C40" s="474"/>
      <c r="D40" s="474"/>
      <c r="E40" s="474"/>
      <c r="F40" s="474"/>
      <c r="G40" s="423"/>
      <c r="H40" s="423">
        <v>0</v>
      </c>
      <c r="I40" s="423">
        <v>0</v>
      </c>
    </row>
    <row r="41" spans="1:9" ht="17.25" customHeight="1">
      <c r="A41" s="284"/>
      <c r="B41" s="474" t="s">
        <v>708</v>
      </c>
      <c r="C41" s="474"/>
      <c r="D41" s="474"/>
      <c r="E41" s="474"/>
      <c r="F41" s="474"/>
      <c r="G41" s="423"/>
      <c r="H41" s="423">
        <v>0</v>
      </c>
      <c r="I41" s="423">
        <v>0</v>
      </c>
    </row>
    <row r="42" spans="1:9" ht="17.25" customHeight="1">
      <c r="A42" s="284"/>
      <c r="B42" s="473"/>
      <c r="C42" s="474"/>
      <c r="D42" s="474"/>
      <c r="E42" s="474"/>
      <c r="F42" s="474"/>
      <c r="G42" s="423"/>
      <c r="H42" s="284"/>
      <c r="I42" s="423"/>
    </row>
    <row r="43" spans="1:9" ht="17.25" customHeight="1">
      <c r="A43" s="428" t="s">
        <v>716</v>
      </c>
      <c r="B43" s="427"/>
      <c r="C43" s="423"/>
      <c r="D43" s="284"/>
      <c r="E43" s="284"/>
      <c r="F43" s="284"/>
      <c r="G43" s="593" t="s">
        <v>346</v>
      </c>
      <c r="H43" s="593"/>
      <c r="I43" s="429" t="s">
        <v>347</v>
      </c>
    </row>
    <row r="44" spans="1:9" ht="17.25" customHeight="1">
      <c r="A44" s="284"/>
      <c r="B44" s="475" t="s">
        <v>709</v>
      </c>
      <c r="C44" s="474"/>
      <c r="D44" s="474"/>
      <c r="E44" s="474"/>
      <c r="F44" s="474"/>
      <c r="G44" s="581"/>
      <c r="H44" s="581"/>
      <c r="I44" s="423"/>
    </row>
    <row r="45" spans="1:9" ht="17.25" customHeight="1">
      <c r="A45" s="284"/>
      <c r="B45" s="474" t="s">
        <v>710</v>
      </c>
      <c r="C45" s="474"/>
      <c r="D45" s="474"/>
      <c r="E45" s="474"/>
      <c r="F45" s="474"/>
      <c r="G45" s="581"/>
      <c r="H45" s="581"/>
      <c r="I45" s="423"/>
    </row>
    <row r="46" spans="1:9" ht="17.25" customHeight="1">
      <c r="A46" s="284"/>
      <c r="B46" s="474" t="s">
        <v>712</v>
      </c>
      <c r="C46" s="474"/>
      <c r="D46" s="474"/>
      <c r="E46" s="474"/>
      <c r="F46" s="474"/>
      <c r="G46" s="581">
        <v>158000000000</v>
      </c>
      <c r="H46" s="581"/>
      <c r="I46" s="423">
        <f>G46</f>
        <v>158000000000</v>
      </c>
    </row>
    <row r="47" spans="1:9" ht="17.25" customHeight="1">
      <c r="A47" s="284"/>
      <c r="B47" s="474" t="s">
        <v>713</v>
      </c>
      <c r="C47" s="474"/>
      <c r="D47" s="474"/>
      <c r="E47" s="474"/>
      <c r="F47" s="474"/>
      <c r="G47" s="581">
        <v>52000000000</v>
      </c>
      <c r="H47" s="581"/>
      <c r="I47" s="423">
        <v>0</v>
      </c>
    </row>
    <row r="48" spans="1:9" ht="17.25" customHeight="1">
      <c r="A48" s="284"/>
      <c r="B48" s="474" t="s">
        <v>714</v>
      </c>
      <c r="C48" s="474"/>
      <c r="D48" s="474"/>
      <c r="E48" s="474"/>
      <c r="F48" s="474"/>
      <c r="G48" s="581">
        <v>0</v>
      </c>
      <c r="H48" s="581"/>
      <c r="I48" s="423">
        <v>0</v>
      </c>
    </row>
    <row r="49" spans="1:9" ht="17.25" customHeight="1">
      <c r="A49" s="284"/>
      <c r="B49" s="474" t="s">
        <v>715</v>
      </c>
      <c r="C49" s="474"/>
      <c r="D49" s="474"/>
      <c r="E49" s="474"/>
      <c r="F49" s="474"/>
      <c r="G49" s="581">
        <v>210000000000</v>
      </c>
      <c r="H49" s="581"/>
      <c r="I49" s="423">
        <v>158000000000</v>
      </c>
    </row>
    <row r="50" spans="1:9" ht="17.25" customHeight="1">
      <c r="A50" s="284"/>
      <c r="B50" s="474" t="s">
        <v>711</v>
      </c>
      <c r="C50" s="474"/>
      <c r="D50" s="474"/>
      <c r="E50" s="474"/>
      <c r="F50" s="474"/>
      <c r="G50" s="581">
        <v>25200000000</v>
      </c>
      <c r="H50" s="581"/>
      <c r="I50" s="423">
        <v>18960000000</v>
      </c>
    </row>
    <row r="51" spans="1:9" ht="17.25" customHeight="1">
      <c r="A51" s="284"/>
      <c r="B51" s="473"/>
      <c r="C51" s="474"/>
      <c r="D51" s="474"/>
      <c r="E51" s="474"/>
      <c r="F51" s="474"/>
      <c r="G51" s="423"/>
      <c r="H51" s="284"/>
      <c r="I51" s="423"/>
    </row>
    <row r="52" spans="1:9" ht="17.25" customHeight="1">
      <c r="A52" s="428" t="s">
        <v>717</v>
      </c>
      <c r="B52" s="473"/>
      <c r="C52" s="474"/>
      <c r="D52" s="474"/>
      <c r="E52" s="474"/>
      <c r="F52" s="474"/>
      <c r="G52" s="423"/>
      <c r="H52" s="284"/>
      <c r="I52" s="423"/>
    </row>
    <row r="53" spans="1:9" ht="17.25" customHeight="1">
      <c r="A53" s="428"/>
      <c r="B53" s="474" t="s">
        <v>734</v>
      </c>
      <c r="C53" s="474"/>
      <c r="D53" s="474"/>
      <c r="E53" s="474"/>
      <c r="F53" s="474"/>
      <c r="G53" s="423"/>
      <c r="H53" s="284"/>
      <c r="I53" s="423"/>
    </row>
    <row r="54" spans="1:9" ht="17.25" customHeight="1">
      <c r="A54" s="428"/>
      <c r="B54" s="474" t="s">
        <v>730</v>
      </c>
      <c r="C54" s="474"/>
      <c r="D54" s="474"/>
      <c r="E54" s="474"/>
      <c r="F54" s="474"/>
      <c r="G54" s="423"/>
      <c r="H54" s="284"/>
      <c r="I54" s="423">
        <v>25200000000</v>
      </c>
    </row>
    <row r="55" spans="1:9" ht="17.25" customHeight="1">
      <c r="A55" s="428"/>
      <c r="B55" s="474" t="s">
        <v>718</v>
      </c>
      <c r="C55" s="474"/>
      <c r="D55" s="474"/>
      <c r="E55" s="474"/>
      <c r="F55" s="474"/>
      <c r="G55" s="423"/>
      <c r="H55" s="284"/>
      <c r="I55" s="423">
        <v>0</v>
      </c>
    </row>
    <row r="56" spans="1:9" ht="17.25" customHeight="1">
      <c r="A56" s="428"/>
      <c r="B56" s="474" t="s">
        <v>719</v>
      </c>
      <c r="C56" s="474"/>
      <c r="D56" s="474"/>
      <c r="E56" s="474"/>
      <c r="F56" s="474"/>
      <c r="G56" s="423"/>
      <c r="H56" s="284"/>
      <c r="I56" s="423">
        <v>0</v>
      </c>
    </row>
    <row r="57" spans="1:9" ht="17.25" customHeight="1">
      <c r="A57" s="428"/>
      <c r="B57" s="473"/>
      <c r="C57" s="474"/>
      <c r="D57" s="474"/>
      <c r="E57" s="474"/>
      <c r="F57" s="474"/>
      <c r="G57" s="423"/>
      <c r="H57" s="284"/>
      <c r="I57" s="423"/>
    </row>
    <row r="58" spans="1:9" ht="17.25" customHeight="1">
      <c r="A58" s="428" t="s">
        <v>720</v>
      </c>
      <c r="B58" s="473"/>
      <c r="C58" s="474"/>
      <c r="D58" s="474"/>
      <c r="E58" s="474"/>
      <c r="F58" s="474"/>
      <c r="G58" s="593" t="s">
        <v>430</v>
      </c>
      <c r="H58" s="593"/>
      <c r="I58" s="429" t="s">
        <v>431</v>
      </c>
    </row>
    <row r="59" spans="1:9" ht="17.25" customHeight="1">
      <c r="A59" s="428"/>
      <c r="B59" s="474" t="s">
        <v>721</v>
      </c>
      <c r="C59" s="474"/>
      <c r="D59" s="474"/>
      <c r="E59" s="474"/>
      <c r="F59" s="474"/>
      <c r="G59" s="581">
        <v>5200000</v>
      </c>
      <c r="H59" s="581"/>
      <c r="I59" s="423"/>
    </row>
    <row r="60" spans="1:9" ht="17.25" customHeight="1">
      <c r="A60" s="428"/>
      <c r="B60" s="474" t="s">
        <v>722</v>
      </c>
      <c r="C60" s="474"/>
      <c r="D60" s="474"/>
      <c r="E60" s="474"/>
      <c r="F60" s="474"/>
      <c r="G60" s="581">
        <v>5200000</v>
      </c>
      <c r="H60" s="581"/>
      <c r="I60" s="423"/>
    </row>
    <row r="61" spans="1:9" ht="17.25" customHeight="1">
      <c r="A61" s="428"/>
      <c r="B61" s="474" t="s">
        <v>723</v>
      </c>
      <c r="C61" s="474"/>
      <c r="D61" s="474"/>
      <c r="E61" s="474"/>
      <c r="F61" s="474"/>
      <c r="G61" s="581">
        <v>5200000</v>
      </c>
      <c r="H61" s="581"/>
      <c r="I61" s="423"/>
    </row>
    <row r="62" spans="1:9" ht="17.25" customHeight="1">
      <c r="A62" s="428"/>
      <c r="B62" s="474" t="s">
        <v>724</v>
      </c>
      <c r="C62" s="474"/>
      <c r="D62" s="474"/>
      <c r="E62" s="474"/>
      <c r="F62" s="474"/>
      <c r="G62" s="581">
        <v>0</v>
      </c>
      <c r="H62" s="581"/>
      <c r="I62" s="423"/>
    </row>
    <row r="63" spans="1:9" ht="17.25" customHeight="1">
      <c r="A63" s="428"/>
      <c r="B63" s="474" t="s">
        <v>725</v>
      </c>
      <c r="C63" s="474"/>
      <c r="D63" s="474"/>
      <c r="E63" s="474"/>
      <c r="F63" s="474"/>
      <c r="G63" s="581">
        <v>0</v>
      </c>
      <c r="H63" s="581"/>
      <c r="I63" s="423"/>
    </row>
    <row r="64" spans="1:9" ht="17.25" customHeight="1">
      <c r="A64" s="284"/>
      <c r="B64" s="474" t="s">
        <v>723</v>
      </c>
      <c r="C64" s="474"/>
      <c r="D64" s="474"/>
      <c r="E64" s="474"/>
      <c r="F64" s="474"/>
      <c r="G64" s="581">
        <v>0</v>
      </c>
      <c r="H64" s="581"/>
      <c r="I64" s="423"/>
    </row>
    <row r="65" spans="1:9" ht="17.25" customHeight="1">
      <c r="A65" s="284"/>
      <c r="B65" s="474" t="s">
        <v>724</v>
      </c>
      <c r="C65" s="474"/>
      <c r="D65" s="474"/>
      <c r="E65" s="474"/>
      <c r="F65" s="474"/>
      <c r="G65" s="581">
        <v>0</v>
      </c>
      <c r="H65" s="581"/>
      <c r="I65" s="423"/>
    </row>
    <row r="66" spans="1:9" ht="17.25" customHeight="1">
      <c r="A66" s="284"/>
      <c r="B66" s="474" t="s">
        <v>726</v>
      </c>
      <c r="C66" s="474"/>
      <c r="D66" s="474"/>
      <c r="E66" s="474"/>
      <c r="F66" s="474"/>
      <c r="G66" s="581">
        <v>21000000</v>
      </c>
      <c r="H66" s="581"/>
      <c r="I66" s="423">
        <v>15800000</v>
      </c>
    </row>
    <row r="67" spans="1:9" ht="17.25" customHeight="1">
      <c r="A67" s="284"/>
      <c r="B67" s="474" t="s">
        <v>723</v>
      </c>
      <c r="C67" s="474"/>
      <c r="D67" s="474"/>
      <c r="E67" s="474"/>
      <c r="F67" s="474"/>
      <c r="G67" s="581">
        <f>G66</f>
        <v>21000000</v>
      </c>
      <c r="H67" s="581"/>
      <c r="I67" s="423">
        <f>I66</f>
        <v>15800000</v>
      </c>
    </row>
    <row r="68" spans="1:9" ht="17.25" customHeight="1">
      <c r="A68" s="284"/>
      <c r="B68" s="474" t="s">
        <v>724</v>
      </c>
      <c r="C68" s="474"/>
      <c r="D68" s="474"/>
      <c r="E68" s="474"/>
      <c r="F68" s="474"/>
      <c r="G68" s="581">
        <v>0</v>
      </c>
      <c r="H68" s="581"/>
      <c r="I68" s="423">
        <v>0</v>
      </c>
    </row>
    <row r="69" spans="1:9" ht="17.25" customHeight="1">
      <c r="A69" s="284"/>
      <c r="B69" s="474"/>
      <c r="C69" s="474"/>
      <c r="D69" s="474"/>
      <c r="E69" s="474"/>
      <c r="F69" s="474"/>
      <c r="G69" s="423"/>
      <c r="H69" s="284"/>
      <c r="I69" s="423"/>
    </row>
    <row r="70" spans="1:9" ht="17.25" customHeight="1">
      <c r="A70" s="284"/>
      <c r="B70" s="476" t="s">
        <v>727</v>
      </c>
      <c r="C70" s="474"/>
      <c r="D70" s="474"/>
      <c r="E70" s="474"/>
      <c r="F70" s="474"/>
      <c r="G70" s="423"/>
      <c r="H70" s="477" t="s">
        <v>731</v>
      </c>
      <c r="I70" s="423"/>
    </row>
    <row r="71" spans="1:9" ht="17.25" customHeight="1">
      <c r="A71" s="284"/>
      <c r="B71" s="473"/>
      <c r="C71" s="474"/>
      <c r="D71" s="474"/>
      <c r="E71" s="474"/>
      <c r="F71" s="474"/>
      <c r="G71" s="423"/>
      <c r="H71" s="284"/>
      <c r="I71" s="423"/>
    </row>
    <row r="72" spans="1:9" ht="15.75">
      <c r="A72" s="428" t="s">
        <v>529</v>
      </c>
      <c r="B72" s="427"/>
      <c r="C72" s="423"/>
      <c r="D72" s="284"/>
      <c r="E72" s="284"/>
      <c r="F72" s="284"/>
      <c r="G72" s="593" t="s">
        <v>430</v>
      </c>
      <c r="H72" s="593"/>
      <c r="I72" s="429" t="s">
        <v>431</v>
      </c>
    </row>
    <row r="73" spans="1:9" ht="15.75">
      <c r="A73" s="284"/>
      <c r="B73" s="427" t="s">
        <v>530</v>
      </c>
      <c r="C73" s="423"/>
      <c r="D73" s="284"/>
      <c r="E73" s="284"/>
      <c r="F73" s="284"/>
      <c r="G73" s="581">
        <f>BCDTK!X64</f>
        <v>16864281244</v>
      </c>
      <c r="H73" s="581"/>
      <c r="I73" s="425">
        <f>CDKT!H96</f>
        <v>6161257352</v>
      </c>
    </row>
    <row r="74" spans="1:9" ht="15.75">
      <c r="A74" s="284"/>
      <c r="B74" s="427" t="s">
        <v>531</v>
      </c>
      <c r="C74" s="423"/>
      <c r="D74" s="284"/>
      <c r="E74" s="284"/>
      <c r="F74" s="284"/>
      <c r="G74" s="581">
        <f>BCDTK!X65</f>
        <v>807734899</v>
      </c>
      <c r="H74" s="581"/>
      <c r="I74" s="425">
        <f>CDKT!H97</f>
        <v>43233192</v>
      </c>
    </row>
    <row r="75" spans="1:9" ht="15.75">
      <c r="A75" s="284"/>
      <c r="B75" s="427"/>
      <c r="C75" s="423"/>
      <c r="D75" s="284"/>
      <c r="E75" s="284"/>
      <c r="F75" s="284"/>
      <c r="G75" s="423"/>
      <c r="H75" s="284"/>
      <c r="I75" s="423"/>
    </row>
    <row r="76" spans="1:9" ht="17.25">
      <c r="A76" s="288" t="s">
        <v>532</v>
      </c>
      <c r="B76" s="427"/>
      <c r="C76" s="423"/>
      <c r="D76" s="284"/>
      <c r="E76" s="284"/>
      <c r="F76" s="284"/>
      <c r="G76" s="423"/>
      <c r="H76" s="284"/>
      <c r="I76" s="423"/>
    </row>
    <row r="77" spans="1:9" ht="15.75">
      <c r="A77" s="284"/>
      <c r="B77" s="427"/>
      <c r="C77" s="423"/>
      <c r="D77" s="284"/>
      <c r="E77" s="284"/>
      <c r="F77" s="284"/>
      <c r="G77" s="423"/>
      <c r="H77" s="284"/>
      <c r="I77" s="430" t="s">
        <v>533</v>
      </c>
    </row>
    <row r="78" spans="1:9" ht="16.5">
      <c r="A78" s="284"/>
      <c r="B78" s="427"/>
      <c r="C78" s="423"/>
      <c r="D78" s="284"/>
      <c r="E78" s="284"/>
      <c r="F78" s="284"/>
      <c r="G78" s="587" t="s">
        <v>657</v>
      </c>
      <c r="H78" s="587"/>
      <c r="I78" s="431" t="s">
        <v>658</v>
      </c>
    </row>
    <row r="79" spans="1:9" s="434" customFormat="1" ht="41.25" customHeight="1">
      <c r="A79" s="590" t="s">
        <v>535</v>
      </c>
      <c r="B79" s="590"/>
      <c r="C79" s="590"/>
      <c r="D79" s="433"/>
      <c r="E79" s="433"/>
      <c r="F79" s="433"/>
      <c r="G79" s="591">
        <f>G81+G82</f>
        <v>2924211142756</v>
      </c>
      <c r="H79" s="591"/>
      <c r="I79" s="431">
        <f>I81+I82</f>
        <v>1278454008634</v>
      </c>
    </row>
    <row r="80" spans="2:9" ht="16.5">
      <c r="B80" s="43" t="s">
        <v>534</v>
      </c>
      <c r="G80" s="587"/>
      <c r="H80" s="587"/>
      <c r="I80" s="431"/>
    </row>
    <row r="81" spans="1:9" ht="15.75">
      <c r="A81" s="435" t="s">
        <v>395</v>
      </c>
      <c r="D81" s="435"/>
      <c r="E81" s="435"/>
      <c r="F81" s="435"/>
      <c r="G81" s="583">
        <v>2919773622620</v>
      </c>
      <c r="H81" s="583"/>
      <c r="I81" s="436">
        <v>1274828677994</v>
      </c>
    </row>
    <row r="82" spans="1:9" ht="15.75">
      <c r="A82" s="435" t="s">
        <v>396</v>
      </c>
      <c r="D82" s="435"/>
      <c r="E82" s="435"/>
      <c r="F82" s="435"/>
      <c r="G82" s="583">
        <v>4437520136</v>
      </c>
      <c r="H82" s="583"/>
      <c r="I82" s="436">
        <v>3625330640</v>
      </c>
    </row>
    <row r="83" spans="1:9" ht="36" customHeight="1">
      <c r="A83" s="590" t="s">
        <v>536</v>
      </c>
      <c r="B83" s="590"/>
      <c r="C83" s="590"/>
      <c r="G83" s="585">
        <f>SUM(G85:H90)</f>
        <v>114351309</v>
      </c>
      <c r="H83" s="585"/>
      <c r="I83" s="431">
        <f>SUM(I85:I90)</f>
        <v>840916714</v>
      </c>
    </row>
    <row r="84" spans="2:9" ht="20.25" customHeight="1">
      <c r="B84" s="437" t="s">
        <v>534</v>
      </c>
      <c r="C84" s="432"/>
      <c r="G84" s="438"/>
      <c r="H84" s="438"/>
      <c r="I84" s="438"/>
    </row>
    <row r="85" spans="1:9" ht="15.75">
      <c r="A85" s="435" t="s">
        <v>397</v>
      </c>
      <c r="D85" s="435"/>
      <c r="E85" s="435"/>
      <c r="F85" s="435"/>
      <c r="G85" s="436"/>
      <c r="H85" s="438"/>
      <c r="I85" s="439"/>
    </row>
    <row r="86" spans="1:9" ht="15.75">
      <c r="A86" s="435" t="s">
        <v>398</v>
      </c>
      <c r="D86" s="435"/>
      <c r="E86" s="435"/>
      <c r="F86" s="435"/>
      <c r="G86" s="583"/>
      <c r="H86" s="583"/>
      <c r="I86" s="436"/>
    </row>
    <row r="87" spans="1:9" ht="15.75">
      <c r="A87" s="435" t="s">
        <v>399</v>
      </c>
      <c r="D87" s="435"/>
      <c r="E87" s="435"/>
      <c r="F87" s="435"/>
      <c r="G87" s="583">
        <v>114351309</v>
      </c>
      <c r="H87" s="583"/>
      <c r="I87" s="436">
        <v>840916714</v>
      </c>
    </row>
    <row r="88" spans="1:8" ht="15.75">
      <c r="A88" s="435" t="s">
        <v>400</v>
      </c>
      <c r="D88" s="435"/>
      <c r="E88" s="435"/>
      <c r="F88" s="435"/>
      <c r="G88" s="436"/>
      <c r="H88" s="438"/>
    </row>
    <row r="89" spans="1:8" ht="15.75">
      <c r="A89" s="435" t="s">
        <v>401</v>
      </c>
      <c r="D89" s="435"/>
      <c r="E89" s="435"/>
      <c r="F89" s="435"/>
      <c r="G89" s="436"/>
      <c r="H89" s="438"/>
    </row>
    <row r="90" spans="1:8" ht="15.75">
      <c r="A90" s="435" t="s">
        <v>402</v>
      </c>
      <c r="D90" s="435"/>
      <c r="E90" s="435"/>
      <c r="F90" s="435"/>
      <c r="G90" s="436"/>
      <c r="H90" s="438"/>
    </row>
    <row r="91" spans="1:9" ht="35.25" customHeight="1">
      <c r="A91" s="590" t="s">
        <v>537</v>
      </c>
      <c r="B91" s="595"/>
      <c r="C91" s="595"/>
      <c r="G91" s="585">
        <f>G79-G83</f>
        <v>2924096791447</v>
      </c>
      <c r="H91" s="585"/>
      <c r="I91" s="431">
        <f>I79-I83</f>
        <v>1277613091920</v>
      </c>
    </row>
    <row r="92" spans="1:9" ht="15.75">
      <c r="A92" s="43" t="s">
        <v>538</v>
      </c>
      <c r="C92" s="440"/>
      <c r="G92" s="586">
        <f>G81-G83</f>
        <v>2919659271311</v>
      </c>
      <c r="H92" s="586"/>
      <c r="I92" s="438">
        <f>I81-I83</f>
        <v>1273987761280</v>
      </c>
    </row>
    <row r="93" spans="1:9" ht="15.75">
      <c r="A93" s="43" t="s">
        <v>539</v>
      </c>
      <c r="G93" s="586">
        <f>G82</f>
        <v>4437520136</v>
      </c>
      <c r="H93" s="586"/>
      <c r="I93" s="438">
        <f>I82</f>
        <v>3625330640</v>
      </c>
    </row>
    <row r="94" spans="1:9" s="434" customFormat="1" ht="16.5">
      <c r="A94" s="434" t="s">
        <v>542</v>
      </c>
      <c r="G94" s="587" t="s">
        <v>657</v>
      </c>
      <c r="H94" s="587"/>
      <c r="I94" s="431" t="s">
        <v>658</v>
      </c>
    </row>
    <row r="95" spans="1:9" ht="15.75">
      <c r="A95" s="43" t="s">
        <v>540</v>
      </c>
      <c r="G95" s="586">
        <v>2828623611034</v>
      </c>
      <c r="H95" s="586"/>
      <c r="I95" s="438">
        <v>1241576038225</v>
      </c>
    </row>
    <row r="96" spans="4:9" ht="17.25">
      <c r="D96" s="66" t="s">
        <v>332</v>
      </c>
      <c r="G96" s="584">
        <f>SUM(G95:G95)</f>
        <v>2828623611034</v>
      </c>
      <c r="H96" s="584"/>
      <c r="I96" s="441">
        <f>SUM(I95:I95)</f>
        <v>1241576038225</v>
      </c>
    </row>
    <row r="97" spans="1:9" s="443" customFormat="1" ht="16.5">
      <c r="A97" s="442" t="s">
        <v>541</v>
      </c>
      <c r="G97" s="587" t="s">
        <v>657</v>
      </c>
      <c r="H97" s="587"/>
      <c r="I97" s="431" t="s">
        <v>658</v>
      </c>
    </row>
    <row r="98" spans="1:9" s="443" customFormat="1" ht="16.5">
      <c r="A98" s="442" t="s">
        <v>543</v>
      </c>
      <c r="G98" s="255"/>
      <c r="H98" s="255"/>
      <c r="I98" s="431"/>
    </row>
    <row r="99" spans="1:9" s="443" customFormat="1" ht="15.75">
      <c r="A99" s="444" t="s">
        <v>403</v>
      </c>
      <c r="D99" s="444"/>
      <c r="E99" s="444"/>
      <c r="F99" s="444"/>
      <c r="G99" s="594">
        <v>1061838764</v>
      </c>
      <c r="H99" s="594"/>
      <c r="I99" s="445">
        <v>51420154</v>
      </c>
    </row>
    <row r="100" spans="1:9" s="443" customFormat="1" ht="15.75">
      <c r="A100" s="444" t="s">
        <v>404</v>
      </c>
      <c r="D100" s="444"/>
      <c r="E100" s="444"/>
      <c r="F100" s="444"/>
      <c r="G100" s="446"/>
      <c r="H100" s="446"/>
      <c r="I100" s="447"/>
    </row>
    <row r="101" spans="1:9" s="443" customFormat="1" ht="15.75">
      <c r="A101" s="444" t="s">
        <v>405</v>
      </c>
      <c r="D101" s="444"/>
      <c r="E101" s="444"/>
      <c r="F101" s="444"/>
      <c r="G101" s="446"/>
      <c r="H101" s="446"/>
      <c r="I101" s="447"/>
    </row>
    <row r="102" spans="1:9" s="443" customFormat="1" ht="15.75">
      <c r="A102" s="444" t="s">
        <v>548</v>
      </c>
      <c r="D102" s="444"/>
      <c r="E102" s="444"/>
      <c r="F102" s="444"/>
      <c r="G102" s="594">
        <v>15091108609</v>
      </c>
      <c r="H102" s="594"/>
      <c r="I102" s="445">
        <v>1655993502</v>
      </c>
    </row>
    <row r="103" spans="1:9" s="443" customFormat="1" ht="15.75">
      <c r="A103" s="444" t="s">
        <v>406</v>
      </c>
      <c r="D103" s="444"/>
      <c r="E103" s="444"/>
      <c r="F103" s="444"/>
      <c r="G103" s="594">
        <v>2311496118</v>
      </c>
      <c r="H103" s="594"/>
      <c r="I103" s="445">
        <v>753942308</v>
      </c>
    </row>
    <row r="104" spans="1:9" s="443" customFormat="1" ht="15.75">
      <c r="A104" s="444" t="s">
        <v>642</v>
      </c>
      <c r="D104" s="444"/>
      <c r="E104" s="444"/>
      <c r="F104" s="444"/>
      <c r="G104" s="445"/>
      <c r="H104" s="445">
        <f>27750000+82146667</f>
        <v>109896667</v>
      </c>
      <c r="I104" s="445"/>
    </row>
    <row r="105" spans="1:9" s="443" customFormat="1" ht="15.75">
      <c r="A105" s="444" t="s">
        <v>407</v>
      </c>
      <c r="D105" s="444"/>
      <c r="E105" s="444"/>
      <c r="F105" s="444"/>
      <c r="G105" s="594">
        <v>46280000</v>
      </c>
      <c r="H105" s="594"/>
      <c r="I105" s="445"/>
    </row>
    <row r="106" spans="1:10" s="443" customFormat="1" ht="17.25">
      <c r="A106" s="444"/>
      <c r="C106" s="448" t="s">
        <v>332</v>
      </c>
      <c r="D106" s="444"/>
      <c r="E106" s="444"/>
      <c r="F106" s="444"/>
      <c r="G106" s="596">
        <f>SUM(G99:H105)</f>
        <v>18620620158</v>
      </c>
      <c r="H106" s="596"/>
      <c r="I106" s="449">
        <f>SUM(I99:J105)</f>
        <v>2461355964</v>
      </c>
      <c r="J106" s="449"/>
    </row>
    <row r="107" spans="1:9" s="434" customFormat="1" ht="16.5">
      <c r="A107" s="434" t="s">
        <v>545</v>
      </c>
      <c r="G107" s="587" t="s">
        <v>657</v>
      </c>
      <c r="H107" s="587"/>
      <c r="I107" s="431" t="s">
        <v>658</v>
      </c>
    </row>
    <row r="108" spans="1:10" ht="15.75">
      <c r="A108" s="435" t="s">
        <v>544</v>
      </c>
      <c r="G108" s="586">
        <f>2361532282+19906352137</f>
        <v>22267884419</v>
      </c>
      <c r="H108" s="586"/>
      <c r="I108" s="450">
        <v>4453209177</v>
      </c>
      <c r="J108" s="438"/>
    </row>
    <row r="109" spans="1:9" ht="15.75">
      <c r="A109" s="435" t="s">
        <v>624</v>
      </c>
      <c r="G109" s="586">
        <v>110275416</v>
      </c>
      <c r="H109" s="586"/>
      <c r="I109" s="450">
        <v>68764732</v>
      </c>
    </row>
    <row r="110" spans="1:9" ht="15.75">
      <c r="A110" s="435" t="s">
        <v>700</v>
      </c>
      <c r="G110" s="438"/>
      <c r="H110" s="438"/>
      <c r="I110" s="450">
        <v>178945</v>
      </c>
    </row>
    <row r="111" spans="1:9" ht="15.75">
      <c r="A111" s="435" t="s">
        <v>702</v>
      </c>
      <c r="G111" s="451"/>
      <c r="H111" s="451">
        <v>253631871</v>
      </c>
      <c r="I111" s="451"/>
    </row>
    <row r="112" spans="1:9" ht="15.75">
      <c r="A112" s="435" t="s">
        <v>735</v>
      </c>
      <c r="G112" s="451"/>
      <c r="H112" s="451">
        <v>3000000000</v>
      </c>
      <c r="I112" s="451"/>
    </row>
    <row r="113" spans="1:9" ht="15.75">
      <c r="A113" s="435" t="s">
        <v>701</v>
      </c>
      <c r="G113" s="451"/>
      <c r="H113" s="451">
        <v>5034658382</v>
      </c>
      <c r="I113" s="451">
        <v>639785509</v>
      </c>
    </row>
    <row r="114" spans="4:9" ht="17.25">
      <c r="D114" s="66" t="s">
        <v>332</v>
      </c>
      <c r="G114" s="584">
        <f>SUM(G108:H113)</f>
        <v>30666450088</v>
      </c>
      <c r="H114" s="584"/>
      <c r="I114" s="441">
        <f>SUM(I108:I113)</f>
        <v>5161938363</v>
      </c>
    </row>
    <row r="115" spans="1:9" ht="16.5">
      <c r="A115" s="434" t="s">
        <v>659</v>
      </c>
      <c r="B115" s="434"/>
      <c r="C115" s="434"/>
      <c r="D115" s="434"/>
      <c r="E115" s="434"/>
      <c r="F115" s="434"/>
      <c r="G115" s="587" t="s">
        <v>657</v>
      </c>
      <c r="H115" s="587"/>
      <c r="I115" s="431" t="s">
        <v>658</v>
      </c>
    </row>
    <row r="116" spans="1:9" ht="17.25">
      <c r="A116" s="43" t="s">
        <v>660</v>
      </c>
      <c r="D116" s="66"/>
      <c r="G116" s="441"/>
      <c r="H116" s="438">
        <f>KQKD!J31</f>
        <v>7461360913.860001</v>
      </c>
      <c r="I116" s="438">
        <v>0</v>
      </c>
    </row>
    <row r="117" spans="1:9" s="434" customFormat="1" ht="16.5">
      <c r="A117" s="434" t="s">
        <v>546</v>
      </c>
      <c r="G117" s="587" t="s">
        <v>657</v>
      </c>
      <c r="H117" s="587"/>
      <c r="I117" s="431" t="s">
        <v>658</v>
      </c>
    </row>
    <row r="118" spans="1:8" ht="15.75">
      <c r="A118" s="43" t="s">
        <v>408</v>
      </c>
      <c r="G118" s="438"/>
      <c r="H118" s="438"/>
    </row>
    <row r="119" spans="1:10" ht="15.75">
      <c r="A119" s="43" t="s">
        <v>409</v>
      </c>
      <c r="G119" s="586">
        <f>12521260925+542805421+5138397122+85742521+472415359</f>
        <v>18760621348</v>
      </c>
      <c r="H119" s="586"/>
      <c r="I119" s="450">
        <v>8463164670</v>
      </c>
      <c r="J119" s="450"/>
    </row>
    <row r="120" spans="1:10" ht="15.75">
      <c r="A120" s="43" t="s">
        <v>410</v>
      </c>
      <c r="G120" s="586">
        <v>800509668</v>
      </c>
      <c r="H120" s="586"/>
      <c r="I120" s="450">
        <v>854836894</v>
      </c>
      <c r="J120" s="450"/>
    </row>
    <row r="121" spans="1:10" ht="15.75">
      <c r="A121" s="43" t="s">
        <v>411</v>
      </c>
      <c r="G121" s="586">
        <f>5828878864+520465050</f>
        <v>6349343914</v>
      </c>
      <c r="H121" s="586"/>
      <c r="I121" s="450">
        <v>3398911023</v>
      </c>
      <c r="J121" s="450"/>
    </row>
    <row r="122" spans="1:10" ht="15.75">
      <c r="A122" s="43" t="s">
        <v>412</v>
      </c>
      <c r="G122" s="586">
        <f>22657329311+11371578321-G119-G120-G121-3000000000</f>
        <v>5118432702</v>
      </c>
      <c r="H122" s="586"/>
      <c r="I122" s="450">
        <v>4344791398</v>
      </c>
      <c r="J122" s="450"/>
    </row>
    <row r="123" spans="4:9" ht="17.25">
      <c r="D123" s="66" t="s">
        <v>332</v>
      </c>
      <c r="G123" s="584">
        <f>SUM(G118:G122)</f>
        <v>31028907632</v>
      </c>
      <c r="H123" s="584"/>
      <c r="I123" s="441">
        <f>SUM(I118:I122)</f>
        <v>17061703985</v>
      </c>
    </row>
    <row r="124" spans="2:9" ht="15.75" hidden="1">
      <c r="B124" s="43" t="s">
        <v>413</v>
      </c>
      <c r="H124" s="438"/>
      <c r="I124" s="438"/>
    </row>
    <row r="125" spans="2:9" ht="15.75" hidden="1">
      <c r="B125" s="43" t="s">
        <v>414</v>
      </c>
      <c r="H125" s="438"/>
      <c r="I125" s="438"/>
    </row>
    <row r="126" spans="2:9" ht="15.75" hidden="1">
      <c r="B126" s="43" t="s">
        <v>415</v>
      </c>
      <c r="H126" s="130"/>
      <c r="I126" s="130"/>
    </row>
    <row r="127" spans="2:9" ht="15.75" hidden="1">
      <c r="B127" s="43" t="s">
        <v>416</v>
      </c>
      <c r="H127" s="130"/>
      <c r="I127" s="130"/>
    </row>
    <row r="128" spans="2:9" ht="15.75" hidden="1">
      <c r="B128" s="43" t="s">
        <v>417</v>
      </c>
      <c r="H128" s="130"/>
      <c r="I128" s="130"/>
    </row>
    <row r="129" spans="2:9" ht="15.75" hidden="1">
      <c r="B129" s="43" t="s">
        <v>418</v>
      </c>
      <c r="H129" s="130"/>
      <c r="I129" s="130"/>
    </row>
    <row r="130" spans="8:9" ht="7.5" customHeight="1">
      <c r="H130" s="130"/>
      <c r="I130" s="130"/>
    </row>
    <row r="131" spans="1:9" ht="17.25" hidden="1">
      <c r="A131" s="66" t="s">
        <v>419</v>
      </c>
      <c r="B131" s="418"/>
      <c r="H131" s="130"/>
      <c r="I131" s="130"/>
    </row>
    <row r="132" spans="2:9" ht="15.75" hidden="1">
      <c r="B132" s="43" t="s">
        <v>547</v>
      </c>
      <c r="H132" s="130"/>
      <c r="I132" s="130"/>
    </row>
    <row r="133" spans="2:9" ht="15.75" hidden="1">
      <c r="B133" s="43" t="s">
        <v>420</v>
      </c>
      <c r="H133" s="130"/>
      <c r="I133" s="130"/>
    </row>
    <row r="134" spans="2:10" ht="15.75" hidden="1">
      <c r="B134" s="43" t="s">
        <v>421</v>
      </c>
      <c r="J134" s="130"/>
    </row>
    <row r="135" ht="15.75" hidden="1">
      <c r="J135" s="130"/>
    </row>
    <row r="136" spans="8:9" s="434" customFormat="1" ht="15.75">
      <c r="H136" s="585" t="s">
        <v>703</v>
      </c>
      <c r="I136" s="585"/>
    </row>
    <row r="137" spans="2:9" s="66" customFormat="1" ht="17.25">
      <c r="B137" s="66" t="s">
        <v>149</v>
      </c>
      <c r="C137" s="573" t="s">
        <v>150</v>
      </c>
      <c r="D137" s="573"/>
      <c r="E137" s="573"/>
      <c r="F137" s="573"/>
      <c r="G137" s="573"/>
      <c r="H137" s="584" t="s">
        <v>303</v>
      </c>
      <c r="I137" s="584"/>
    </row>
    <row r="138" ht="15.75">
      <c r="J138" s="130"/>
    </row>
    <row r="139" ht="15.75">
      <c r="J139" s="130"/>
    </row>
    <row r="140" ht="15.75">
      <c r="J140" s="130"/>
    </row>
    <row r="141" ht="15.75">
      <c r="J141" s="130"/>
    </row>
    <row r="142" ht="15.75">
      <c r="J142" s="130"/>
    </row>
    <row r="143" ht="15.75">
      <c r="J143" s="130"/>
    </row>
    <row r="144" ht="15.75">
      <c r="J144" s="130"/>
    </row>
    <row r="145" ht="15.75">
      <c r="J145" s="130"/>
    </row>
    <row r="146" ht="15.75">
      <c r="J146" s="130"/>
    </row>
    <row r="147" ht="15.75">
      <c r="J147" s="130"/>
    </row>
    <row r="148" ht="15.75">
      <c r="J148" s="130"/>
    </row>
    <row r="149" ht="15.75">
      <c r="J149" s="130"/>
    </row>
  </sheetData>
  <mergeCells count="68">
    <mergeCell ref="G36:H36"/>
    <mergeCell ref="B39:C39"/>
    <mergeCell ref="G43:H43"/>
    <mergeCell ref="G58:H58"/>
    <mergeCell ref="G44:H44"/>
    <mergeCell ref="G45:H45"/>
    <mergeCell ref="G46:H46"/>
    <mergeCell ref="G47:H47"/>
    <mergeCell ref="G48:H48"/>
    <mergeCell ref="G49:H49"/>
    <mergeCell ref="G115:H115"/>
    <mergeCell ref="G74:H74"/>
    <mergeCell ref="A83:C83"/>
    <mergeCell ref="G81:H81"/>
    <mergeCell ref="G82:H82"/>
    <mergeCell ref="G83:H83"/>
    <mergeCell ref="A91:C91"/>
    <mergeCell ref="G106:H106"/>
    <mergeCell ref="G91:H91"/>
    <mergeCell ref="G92:H92"/>
    <mergeCell ref="G103:H103"/>
    <mergeCell ref="G105:H105"/>
    <mergeCell ref="G99:H99"/>
    <mergeCell ref="G102:H102"/>
    <mergeCell ref="A4:B4"/>
    <mergeCell ref="G78:H78"/>
    <mergeCell ref="G80:H80"/>
    <mergeCell ref="A79:C79"/>
    <mergeCell ref="G79:H79"/>
    <mergeCell ref="G26:H26"/>
    <mergeCell ref="G28:H28"/>
    <mergeCell ref="G27:H27"/>
    <mergeCell ref="G72:H72"/>
    <mergeCell ref="G73:H73"/>
    <mergeCell ref="G87:H87"/>
    <mergeCell ref="G93:H93"/>
    <mergeCell ref="G97:H97"/>
    <mergeCell ref="G94:H94"/>
    <mergeCell ref="G95:H95"/>
    <mergeCell ref="G96:H96"/>
    <mergeCell ref="G114:H114"/>
    <mergeCell ref="G109:H109"/>
    <mergeCell ref="G107:H107"/>
    <mergeCell ref="G108:H108"/>
    <mergeCell ref="G86:H86"/>
    <mergeCell ref="C137:G137"/>
    <mergeCell ref="H137:I137"/>
    <mergeCell ref="H136:I136"/>
    <mergeCell ref="G122:H122"/>
    <mergeCell ref="G123:H123"/>
    <mergeCell ref="G120:H120"/>
    <mergeCell ref="G121:H121"/>
    <mergeCell ref="G117:H117"/>
    <mergeCell ref="G119:H119"/>
    <mergeCell ref="G50:H50"/>
    <mergeCell ref="G37:H37"/>
    <mergeCell ref="G38:H38"/>
    <mergeCell ref="G59:H59"/>
    <mergeCell ref="G39:H39"/>
    <mergeCell ref="G60:H60"/>
    <mergeCell ref="G61:H61"/>
    <mergeCell ref="G62:H62"/>
    <mergeCell ref="G63:H63"/>
    <mergeCell ref="G68:H68"/>
    <mergeCell ref="G64:H64"/>
    <mergeCell ref="G65:H65"/>
    <mergeCell ref="G66:H66"/>
    <mergeCell ref="G67:H67"/>
  </mergeCells>
  <printOptions/>
  <pageMargins left="0.56" right="0.19" top="0.52" bottom="0.47" header="0.5" footer="0.3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4">
      <selection activeCell="A13" sqref="A13"/>
    </sheetView>
  </sheetViews>
  <sheetFormatPr defaultColWidth="9.140625" defaultRowHeight="12.75"/>
  <cols>
    <col min="1" max="1" width="5.7109375" style="43" customWidth="1"/>
    <col min="2" max="2" width="9.140625" style="43" customWidth="1"/>
    <col min="3" max="3" width="34.57421875" style="43" customWidth="1"/>
    <col min="4" max="4" width="3.00390625" style="43" customWidth="1"/>
    <col min="5" max="6" width="19.8515625" style="43" bestFit="1" customWidth="1"/>
    <col min="7" max="7" width="21.00390625" style="43" bestFit="1" customWidth="1"/>
    <col min="8" max="8" width="10.140625" style="43" bestFit="1" customWidth="1"/>
    <col min="9" max="16384" width="9.140625" style="43" customWidth="1"/>
  </cols>
  <sheetData>
    <row r="1" ht="24.75" customHeight="1">
      <c r="A1" s="355" t="s">
        <v>574</v>
      </c>
    </row>
    <row r="2" ht="6.75" customHeight="1">
      <c r="A2" s="66"/>
    </row>
    <row r="3" spans="1:6" ht="23.25">
      <c r="A3" s="557" t="s">
        <v>575</v>
      </c>
      <c r="B3" s="557"/>
      <c r="C3" s="557"/>
      <c r="D3" s="557"/>
      <c r="E3" s="557"/>
      <c r="F3" s="557"/>
    </row>
    <row r="4" spans="1:6" ht="21">
      <c r="A4" s="575" t="s">
        <v>733</v>
      </c>
      <c r="B4" s="575"/>
      <c r="C4" s="575"/>
      <c r="D4" s="575"/>
      <c r="E4" s="575"/>
      <c r="F4" s="575"/>
    </row>
    <row r="5" ht="9" customHeight="1"/>
    <row r="6" ht="17.25">
      <c r="A6" s="355" t="s">
        <v>576</v>
      </c>
    </row>
    <row r="7" ht="7.5" customHeight="1" thickBot="1"/>
    <row r="8" spans="1:14" s="275" customFormat="1" ht="17.25">
      <c r="A8" s="543" t="s">
        <v>577</v>
      </c>
      <c r="B8" s="513" t="s">
        <v>578</v>
      </c>
      <c r="C8" s="513"/>
      <c r="D8" s="514"/>
      <c r="E8" s="599" t="s">
        <v>653</v>
      </c>
      <c r="F8" s="599" t="s">
        <v>732</v>
      </c>
      <c r="H8" s="90"/>
      <c r="I8" s="90"/>
      <c r="K8" s="276"/>
      <c r="L8" s="276"/>
      <c r="M8" s="276"/>
      <c r="N8" s="276"/>
    </row>
    <row r="9" spans="1:14" s="275" customFormat="1" ht="17.25">
      <c r="A9" s="501"/>
      <c r="B9" s="544"/>
      <c r="C9" s="544"/>
      <c r="D9" s="545"/>
      <c r="E9" s="600"/>
      <c r="F9" s="600"/>
      <c r="H9" s="90"/>
      <c r="I9" s="90"/>
      <c r="K9" s="601"/>
      <c r="L9" s="601"/>
      <c r="M9" s="601"/>
      <c r="N9" s="601"/>
    </row>
    <row r="10" spans="1:14" s="278" customFormat="1" ht="21.75" customHeight="1">
      <c r="A10" s="277" t="s">
        <v>579</v>
      </c>
      <c r="B10" s="328" t="s">
        <v>580</v>
      </c>
      <c r="C10" s="329"/>
      <c r="D10" s="329"/>
      <c r="E10" s="330">
        <v>281471966635</v>
      </c>
      <c r="F10" s="327">
        <v>751236796773</v>
      </c>
      <c r="H10" s="279"/>
      <c r="I10" s="279"/>
      <c r="K10" s="280"/>
      <c r="L10" s="280"/>
      <c r="M10" s="280"/>
      <c r="N10" s="280"/>
    </row>
    <row r="11" spans="1:14" s="275" customFormat="1" ht="15.75">
      <c r="A11" s="281">
        <v>1</v>
      </c>
      <c r="B11" s="282" t="s">
        <v>224</v>
      </c>
      <c r="C11" s="282"/>
      <c r="D11" s="282"/>
      <c r="E11" s="385">
        <v>11481711561</v>
      </c>
      <c r="F11" s="386">
        <v>49942442367</v>
      </c>
      <c r="G11" s="337"/>
      <c r="H11" s="283"/>
      <c r="I11" s="283"/>
      <c r="K11" s="276"/>
      <c r="L11" s="276"/>
      <c r="M11" s="276"/>
      <c r="N11" s="276"/>
    </row>
    <row r="12" spans="1:14" s="275" customFormat="1" ht="15.75">
      <c r="A12" s="281">
        <v>2</v>
      </c>
      <c r="B12" s="284" t="s">
        <v>77</v>
      </c>
      <c r="C12" s="285"/>
      <c r="D12" s="285"/>
      <c r="E12" s="385">
        <v>0</v>
      </c>
      <c r="F12" s="386">
        <v>0</v>
      </c>
      <c r="H12" s="285"/>
      <c r="I12" s="285"/>
      <c r="K12" s="276"/>
      <c r="L12" s="276"/>
      <c r="M12" s="276"/>
      <c r="N12" s="276"/>
    </row>
    <row r="13" spans="1:14" s="275" customFormat="1" ht="15.75">
      <c r="A13" s="281">
        <v>3</v>
      </c>
      <c r="B13" s="284" t="s">
        <v>581</v>
      </c>
      <c r="C13" s="285"/>
      <c r="D13" s="285"/>
      <c r="E13" s="385">
        <v>113176431384</v>
      </c>
      <c r="F13" s="386">
        <v>257145322691</v>
      </c>
      <c r="H13" s="283"/>
      <c r="I13" s="283"/>
      <c r="K13" s="276"/>
      <c r="L13" s="276"/>
      <c r="M13" s="276"/>
      <c r="N13" s="276"/>
    </row>
    <row r="14" spans="1:14" s="275" customFormat="1" ht="15.75">
      <c r="A14" s="281">
        <v>4</v>
      </c>
      <c r="B14" s="284" t="s">
        <v>86</v>
      </c>
      <c r="C14" s="285"/>
      <c r="D14" s="285"/>
      <c r="E14" s="385">
        <v>151123236001</v>
      </c>
      <c r="F14" s="386">
        <v>437772116440</v>
      </c>
      <c r="G14" s="337"/>
      <c r="H14" s="283"/>
      <c r="I14" s="283"/>
      <c r="K14" s="276"/>
      <c r="L14" s="276"/>
      <c r="M14" s="276"/>
      <c r="N14" s="276"/>
    </row>
    <row r="15" spans="1:14" s="275" customFormat="1" ht="15.75">
      <c r="A15" s="281">
        <v>5</v>
      </c>
      <c r="B15" s="284" t="s">
        <v>229</v>
      </c>
      <c r="C15" s="285"/>
      <c r="D15" s="285"/>
      <c r="E15" s="385">
        <v>5690587689</v>
      </c>
      <c r="F15" s="386">
        <v>6376915275</v>
      </c>
      <c r="H15" s="283"/>
      <c r="I15" s="283"/>
      <c r="K15" s="276"/>
      <c r="L15" s="276"/>
      <c r="M15" s="276"/>
      <c r="N15" s="276"/>
    </row>
    <row r="16" spans="1:14" s="275" customFormat="1" ht="15.75" customHeight="1" hidden="1">
      <c r="A16" s="286"/>
      <c r="B16" s="285"/>
      <c r="C16" s="285"/>
      <c r="D16" s="285"/>
      <c r="E16" s="387"/>
      <c r="F16" s="388"/>
      <c r="H16" s="285"/>
      <c r="I16" s="285"/>
      <c r="K16" s="276"/>
      <c r="L16" s="276"/>
      <c r="M16" s="276"/>
      <c r="N16" s="276"/>
    </row>
    <row r="17" spans="1:14" s="278" customFormat="1" ht="17.25">
      <c r="A17" s="287" t="s">
        <v>102</v>
      </c>
      <c r="B17" s="288" t="s">
        <v>582</v>
      </c>
      <c r="C17" s="289"/>
      <c r="D17" s="289"/>
      <c r="E17" s="389">
        <v>181262218321</v>
      </c>
      <c r="F17" s="390">
        <v>196701733910</v>
      </c>
      <c r="H17" s="290"/>
      <c r="I17" s="290"/>
      <c r="K17" s="280"/>
      <c r="L17" s="280"/>
      <c r="M17" s="280"/>
      <c r="N17" s="280"/>
    </row>
    <row r="18" spans="1:14" s="275" customFormat="1" ht="15.75">
      <c r="A18" s="281">
        <v>1</v>
      </c>
      <c r="B18" s="284" t="s">
        <v>232</v>
      </c>
      <c r="C18" s="285"/>
      <c r="D18" s="285"/>
      <c r="E18" s="391">
        <v>415480000</v>
      </c>
      <c r="F18" s="392">
        <v>415480000</v>
      </c>
      <c r="H18" s="291"/>
      <c r="I18" s="291"/>
      <c r="K18" s="276"/>
      <c r="L18" s="276"/>
      <c r="M18" s="276"/>
      <c r="N18" s="276"/>
    </row>
    <row r="19" spans="1:14" s="275" customFormat="1" ht="15.75">
      <c r="A19" s="281">
        <v>2</v>
      </c>
      <c r="B19" s="284" t="s">
        <v>89</v>
      </c>
      <c r="C19" s="285"/>
      <c r="D19" s="285"/>
      <c r="E19" s="385">
        <v>154783089339</v>
      </c>
      <c r="F19" s="386">
        <v>173218173050</v>
      </c>
      <c r="H19" s="292"/>
      <c r="I19" s="292"/>
      <c r="K19" s="276"/>
      <c r="L19" s="276"/>
      <c r="M19" s="276"/>
      <c r="N19" s="276"/>
    </row>
    <row r="20" spans="1:14" s="275" customFormat="1" ht="15.75">
      <c r="A20" s="281"/>
      <c r="B20" s="284" t="s">
        <v>583</v>
      </c>
      <c r="C20" s="285"/>
      <c r="D20" s="285"/>
      <c r="E20" s="385">
        <v>14479698096</v>
      </c>
      <c r="F20" s="386">
        <v>25208209600</v>
      </c>
      <c r="H20" s="285"/>
      <c r="I20" s="285"/>
      <c r="K20" s="276"/>
      <c r="L20" s="276"/>
      <c r="M20" s="276"/>
      <c r="N20" s="276"/>
    </row>
    <row r="21" spans="1:14" s="275" customFormat="1" ht="15.75">
      <c r="A21" s="281"/>
      <c r="B21" s="284" t="s">
        <v>584</v>
      </c>
      <c r="C21" s="285"/>
      <c r="D21" s="285"/>
      <c r="E21" s="385">
        <v>112599396162</v>
      </c>
      <c r="F21" s="386">
        <v>112504201020</v>
      </c>
      <c r="H21" s="285"/>
      <c r="I21" s="285"/>
      <c r="K21" s="276"/>
      <c r="L21" s="276"/>
      <c r="M21" s="276"/>
      <c r="N21" s="276"/>
    </row>
    <row r="22" spans="1:14" s="275" customFormat="1" ht="15.75">
      <c r="A22" s="281"/>
      <c r="B22" s="284" t="s">
        <v>585</v>
      </c>
      <c r="C22" s="285"/>
      <c r="D22" s="285"/>
      <c r="E22" s="385">
        <v>0</v>
      </c>
      <c r="F22" s="386">
        <v>0</v>
      </c>
      <c r="H22" s="285"/>
      <c r="I22" s="285"/>
      <c r="K22" s="276"/>
      <c r="L22" s="276"/>
      <c r="M22" s="276"/>
      <c r="N22" s="276"/>
    </row>
    <row r="23" spans="1:14" s="275" customFormat="1" ht="15.75">
      <c r="A23" s="281"/>
      <c r="B23" s="284" t="s">
        <v>586</v>
      </c>
      <c r="C23" s="285"/>
      <c r="D23" s="285"/>
      <c r="E23" s="385">
        <v>27703995081</v>
      </c>
      <c r="F23" s="386">
        <v>35505762430</v>
      </c>
      <c r="H23" s="285"/>
      <c r="I23" s="285"/>
      <c r="K23" s="276"/>
      <c r="L23" s="276"/>
      <c r="M23" s="276"/>
      <c r="N23" s="276"/>
    </row>
    <row r="24" spans="1:14" s="275" customFormat="1" ht="15.75">
      <c r="A24" s="281">
        <v>3</v>
      </c>
      <c r="B24" s="284" t="s">
        <v>236</v>
      </c>
      <c r="C24" s="285"/>
      <c r="D24" s="285"/>
      <c r="E24" s="385">
        <v>0</v>
      </c>
      <c r="F24" s="386">
        <v>0</v>
      </c>
      <c r="H24" s="285"/>
      <c r="I24" s="285"/>
      <c r="K24" s="276"/>
      <c r="L24" s="276"/>
      <c r="M24" s="276"/>
      <c r="N24" s="276"/>
    </row>
    <row r="25" spans="1:14" s="275" customFormat="1" ht="15.75">
      <c r="A25" s="281">
        <v>4</v>
      </c>
      <c r="B25" s="284" t="s">
        <v>237</v>
      </c>
      <c r="C25" s="285"/>
      <c r="D25" s="285"/>
      <c r="E25" s="385">
        <v>26000000000</v>
      </c>
      <c r="F25" s="386">
        <v>23000000000</v>
      </c>
      <c r="H25" s="293"/>
      <c r="I25" s="293"/>
      <c r="K25" s="276"/>
      <c r="L25" s="276"/>
      <c r="M25" s="276"/>
      <c r="N25" s="276"/>
    </row>
    <row r="26" spans="1:16" s="275" customFormat="1" ht="15.75">
      <c r="A26" s="281">
        <v>5</v>
      </c>
      <c r="B26" s="284" t="s">
        <v>241</v>
      </c>
      <c r="C26" s="285"/>
      <c r="D26" s="285"/>
      <c r="E26" s="385">
        <v>63648982</v>
      </c>
      <c r="F26" s="386">
        <v>68080860</v>
      </c>
      <c r="H26" s="294"/>
      <c r="I26" s="294"/>
      <c r="K26" s="276"/>
      <c r="L26" s="276"/>
      <c r="M26" s="276"/>
      <c r="N26" s="276"/>
      <c r="P26" s="295"/>
    </row>
    <row r="27" spans="1:14" s="275" customFormat="1" ht="24" customHeight="1" thickBot="1">
      <c r="A27" s="268" t="s">
        <v>587</v>
      </c>
      <c r="B27" s="296" t="s">
        <v>588</v>
      </c>
      <c r="C27" s="297"/>
      <c r="D27" s="297"/>
      <c r="E27" s="393">
        <v>462734184956</v>
      </c>
      <c r="F27" s="394">
        <v>947938530683</v>
      </c>
      <c r="H27" s="298"/>
      <c r="I27" s="298"/>
      <c r="K27" s="276"/>
      <c r="L27" s="276"/>
      <c r="M27" s="276"/>
      <c r="N27" s="276"/>
    </row>
    <row r="28" spans="1:14" s="275" customFormat="1" ht="17.25">
      <c r="A28" s="81" t="s">
        <v>589</v>
      </c>
      <c r="B28" s="11" t="s">
        <v>590</v>
      </c>
      <c r="C28" s="61"/>
      <c r="D28" s="61"/>
      <c r="E28" s="395">
        <v>267389029759</v>
      </c>
      <c r="F28" s="396">
        <v>656909769301</v>
      </c>
      <c r="H28" s="299"/>
      <c r="I28" s="299"/>
      <c r="K28" s="276"/>
      <c r="L28" s="276"/>
      <c r="M28" s="276"/>
      <c r="N28" s="276"/>
    </row>
    <row r="29" spans="1:14" s="275" customFormat="1" ht="15.75">
      <c r="A29" s="281">
        <v>1</v>
      </c>
      <c r="B29" s="284" t="s">
        <v>591</v>
      </c>
      <c r="C29" s="285"/>
      <c r="D29" s="285"/>
      <c r="E29" s="385">
        <v>262510764394</v>
      </c>
      <c r="F29" s="386">
        <v>655887358761</v>
      </c>
      <c r="H29" s="299"/>
      <c r="I29" s="299"/>
      <c r="J29" s="300"/>
      <c r="K29" s="276"/>
      <c r="L29" s="276"/>
      <c r="M29" s="276"/>
      <c r="N29" s="276"/>
    </row>
    <row r="30" spans="1:14" s="275" customFormat="1" ht="15.75">
      <c r="A30" s="281">
        <v>2</v>
      </c>
      <c r="B30" s="284" t="s">
        <v>103</v>
      </c>
      <c r="C30" s="285"/>
      <c r="D30" s="285"/>
      <c r="E30" s="385">
        <v>4878265365</v>
      </c>
      <c r="F30" s="386">
        <v>1022410540</v>
      </c>
      <c r="H30" s="299"/>
      <c r="I30" s="299"/>
      <c r="K30" s="276"/>
      <c r="L30" s="276"/>
      <c r="M30" s="276"/>
      <c r="N30" s="276"/>
    </row>
    <row r="31" spans="1:14" s="275" customFormat="1" ht="17.25">
      <c r="A31" s="287" t="s">
        <v>592</v>
      </c>
      <c r="B31" s="288" t="s">
        <v>263</v>
      </c>
      <c r="C31" s="289"/>
      <c r="D31" s="289"/>
      <c r="E31" s="397">
        <v>195345155197</v>
      </c>
      <c r="F31" s="398">
        <v>291028761382</v>
      </c>
      <c r="H31" s="299"/>
      <c r="I31" s="299"/>
      <c r="K31" s="276"/>
      <c r="L31" s="276"/>
      <c r="M31" s="276"/>
      <c r="N31" s="276"/>
    </row>
    <row r="32" spans="1:14" s="275" customFormat="1" ht="15.75">
      <c r="A32" s="281">
        <v>1</v>
      </c>
      <c r="B32" s="284" t="s">
        <v>263</v>
      </c>
      <c r="C32" s="285"/>
      <c r="D32" s="285"/>
      <c r="E32" s="385">
        <v>194529575874</v>
      </c>
      <c r="F32" s="386">
        <v>289566371526</v>
      </c>
      <c r="H32" s="299"/>
      <c r="I32" s="299"/>
      <c r="K32" s="276"/>
      <c r="L32" s="276"/>
      <c r="M32" s="276"/>
      <c r="N32" s="276"/>
    </row>
    <row r="33" spans="1:14" s="275" customFormat="1" ht="15.75">
      <c r="A33" s="281"/>
      <c r="B33" s="284" t="s">
        <v>593</v>
      </c>
      <c r="C33" s="285"/>
      <c r="D33" s="285"/>
      <c r="E33" s="385">
        <v>158000000000</v>
      </c>
      <c r="F33" s="392">
        <v>210000000000</v>
      </c>
      <c r="H33" s="291"/>
      <c r="I33" s="291"/>
      <c r="K33" s="276"/>
      <c r="L33" s="276"/>
      <c r="M33" s="276"/>
      <c r="N33" s="276"/>
    </row>
    <row r="34" spans="1:14" s="275" customFormat="1" ht="15.75">
      <c r="A34" s="281"/>
      <c r="B34" s="284" t="s">
        <v>594</v>
      </c>
      <c r="C34" s="285"/>
      <c r="D34" s="285"/>
      <c r="E34" s="391">
        <v>0</v>
      </c>
      <c r="F34" s="392">
        <v>37285230000</v>
      </c>
      <c r="H34" s="285"/>
      <c r="I34" s="285"/>
      <c r="K34" s="276"/>
      <c r="L34" s="276"/>
      <c r="M34" s="276"/>
      <c r="N34" s="276"/>
    </row>
    <row r="35" spans="1:14" s="275" customFormat="1" ht="15.75">
      <c r="A35" s="281" t="s">
        <v>595</v>
      </c>
      <c r="B35" s="284" t="s">
        <v>596</v>
      </c>
      <c r="C35" s="285"/>
      <c r="D35" s="285"/>
      <c r="E35" s="391">
        <v>0</v>
      </c>
      <c r="F35" s="392">
        <v>0</v>
      </c>
      <c r="H35" s="285"/>
      <c r="I35" s="285"/>
      <c r="K35" s="276"/>
      <c r="L35" s="276"/>
      <c r="M35" s="276"/>
      <c r="N35" s="276"/>
    </row>
    <row r="36" spans="1:14" s="275" customFormat="1" ht="15.75">
      <c r="A36" s="301"/>
      <c r="B36" s="284" t="s">
        <v>597</v>
      </c>
      <c r="C36" s="285"/>
      <c r="D36" s="285"/>
      <c r="E36" s="385">
        <v>0</v>
      </c>
      <c r="F36" s="392">
        <v>0</v>
      </c>
      <c r="H36" s="291"/>
      <c r="I36" s="291"/>
      <c r="K36" s="276"/>
      <c r="L36" s="276"/>
      <c r="M36" s="276"/>
      <c r="N36" s="276"/>
    </row>
    <row r="37" spans="1:14" s="275" customFormat="1" ht="15.75">
      <c r="A37" s="301"/>
      <c r="B37" s="284" t="s">
        <v>598</v>
      </c>
      <c r="C37" s="285"/>
      <c r="D37" s="285"/>
      <c r="E37" s="391">
        <v>0</v>
      </c>
      <c r="F37" s="392">
        <v>0</v>
      </c>
      <c r="H37" s="285"/>
      <c r="I37" s="285"/>
      <c r="K37" s="276"/>
      <c r="L37" s="276"/>
      <c r="M37" s="276"/>
      <c r="N37" s="276"/>
    </row>
    <row r="38" spans="1:14" s="275" customFormat="1" ht="15.75">
      <c r="A38" s="301"/>
      <c r="B38" s="284" t="s">
        <v>599</v>
      </c>
      <c r="C38" s="285"/>
      <c r="D38" s="285"/>
      <c r="E38" s="391">
        <v>6204490544</v>
      </c>
      <c r="F38" s="399">
        <v>17672016143</v>
      </c>
      <c r="H38" s="291"/>
      <c r="I38" s="291"/>
      <c r="K38" s="276"/>
      <c r="L38" s="276"/>
      <c r="M38" s="276"/>
      <c r="N38" s="276"/>
    </row>
    <row r="39" spans="1:14" s="275" customFormat="1" ht="15.75">
      <c r="A39" s="301"/>
      <c r="B39" s="284" t="s">
        <v>600</v>
      </c>
      <c r="C39" s="285"/>
      <c r="D39" s="285"/>
      <c r="E39" s="385">
        <v>30325085330</v>
      </c>
      <c r="F39" s="392">
        <v>24609125383</v>
      </c>
      <c r="H39" s="291"/>
      <c r="I39" s="291"/>
      <c r="K39" s="276"/>
      <c r="L39" s="276"/>
      <c r="M39" s="276"/>
      <c r="N39" s="276"/>
    </row>
    <row r="40" spans="1:14" s="275" customFormat="1" ht="15.75">
      <c r="A40" s="301"/>
      <c r="B40" s="284" t="s">
        <v>601</v>
      </c>
      <c r="C40" s="285"/>
      <c r="D40" s="285"/>
      <c r="E40" s="385">
        <v>0</v>
      </c>
      <c r="F40" s="392">
        <v>0</v>
      </c>
      <c r="H40" s="291"/>
      <c r="I40" s="291"/>
      <c r="K40" s="276"/>
      <c r="L40" s="276"/>
      <c r="M40" s="276"/>
      <c r="N40" s="276"/>
    </row>
    <row r="41" spans="1:14" s="275" customFormat="1" ht="15.75">
      <c r="A41" s="281">
        <v>2</v>
      </c>
      <c r="B41" s="282" t="s">
        <v>271</v>
      </c>
      <c r="C41" s="285"/>
      <c r="D41" s="285"/>
      <c r="E41" s="385">
        <v>815579323</v>
      </c>
      <c r="F41" s="386">
        <v>1462389856</v>
      </c>
      <c r="H41" s="299"/>
      <c r="I41" s="299"/>
      <c r="K41" s="276"/>
      <c r="L41" s="276"/>
      <c r="M41" s="276"/>
      <c r="N41" s="276"/>
    </row>
    <row r="42" spans="1:14" s="275" customFormat="1" ht="15.75">
      <c r="A42" s="281"/>
      <c r="B42" s="284" t="s">
        <v>602</v>
      </c>
      <c r="C42" s="285"/>
      <c r="D42" s="285"/>
      <c r="E42" s="385">
        <v>815579323</v>
      </c>
      <c r="F42" s="392">
        <v>1462389856</v>
      </c>
      <c r="H42" s="291"/>
      <c r="I42" s="291"/>
      <c r="K42" s="276"/>
      <c r="L42" s="276"/>
      <c r="M42" s="276"/>
      <c r="N42" s="276"/>
    </row>
    <row r="43" spans="1:14" s="275" customFormat="1" ht="15.75">
      <c r="A43" s="281"/>
      <c r="B43" s="284" t="s">
        <v>603</v>
      </c>
      <c r="C43" s="285"/>
      <c r="D43" s="285"/>
      <c r="E43" s="385"/>
      <c r="F43" s="386"/>
      <c r="H43" s="285"/>
      <c r="I43" s="285"/>
      <c r="K43" s="276"/>
      <c r="L43" s="276"/>
      <c r="M43" s="276"/>
      <c r="N43" s="276"/>
    </row>
    <row r="44" spans="1:14" s="275" customFormat="1" ht="16.5" thickBot="1">
      <c r="A44" s="331"/>
      <c r="B44" s="332" t="s">
        <v>604</v>
      </c>
      <c r="C44" s="333"/>
      <c r="D44" s="333"/>
      <c r="E44" s="400"/>
      <c r="F44" s="388"/>
      <c r="H44" s="285"/>
      <c r="I44" s="285"/>
      <c r="K44" s="276"/>
      <c r="L44" s="276"/>
      <c r="M44" s="276"/>
      <c r="N44" s="276"/>
    </row>
    <row r="45" spans="1:14" s="275" customFormat="1" ht="24.75" customHeight="1" thickBot="1">
      <c r="A45" s="267" t="s">
        <v>605</v>
      </c>
      <c r="B45" s="302" t="s">
        <v>606</v>
      </c>
      <c r="C45" s="303"/>
      <c r="D45" s="303"/>
      <c r="E45" s="401">
        <v>462734184956</v>
      </c>
      <c r="F45" s="401">
        <v>947938530683</v>
      </c>
      <c r="H45" s="338"/>
      <c r="I45" s="304"/>
      <c r="J45" s="295"/>
      <c r="K45" s="276"/>
      <c r="L45" s="276"/>
      <c r="M45" s="276"/>
      <c r="N45" s="276"/>
    </row>
    <row r="47" spans="1:3" ht="17.25">
      <c r="A47" s="355" t="s">
        <v>607</v>
      </c>
      <c r="B47" s="384"/>
      <c r="C47" s="384"/>
    </row>
    <row r="49" spans="1:7" ht="17.25">
      <c r="A49" s="305" t="s">
        <v>577</v>
      </c>
      <c r="B49" s="306" t="s">
        <v>608</v>
      </c>
      <c r="C49" s="307"/>
      <c r="D49" s="307"/>
      <c r="E49" s="308" t="s">
        <v>667</v>
      </c>
      <c r="F49" s="309" t="s">
        <v>609</v>
      </c>
      <c r="G49" s="274"/>
    </row>
    <row r="50" spans="1:7" ht="15.75">
      <c r="A50" s="310">
        <v>1</v>
      </c>
      <c r="B50" s="311" t="s">
        <v>610</v>
      </c>
      <c r="C50" s="312"/>
      <c r="D50" s="312"/>
      <c r="E50" s="313">
        <v>1808595041897</v>
      </c>
      <c r="F50" s="313">
        <v>2924211142756</v>
      </c>
      <c r="G50" s="130"/>
    </row>
    <row r="51" spans="1:7" ht="15.75">
      <c r="A51" s="314">
        <v>2</v>
      </c>
      <c r="B51" s="315" t="s">
        <v>611</v>
      </c>
      <c r="C51" s="316"/>
      <c r="D51" s="316"/>
      <c r="E51" s="317">
        <v>0</v>
      </c>
      <c r="F51" s="317">
        <v>114351309</v>
      </c>
      <c r="G51" s="130"/>
    </row>
    <row r="52" spans="1:8" ht="15.75">
      <c r="A52" s="314">
        <v>3</v>
      </c>
      <c r="B52" s="315" t="s">
        <v>612</v>
      </c>
      <c r="C52" s="316"/>
      <c r="D52" s="316"/>
      <c r="E52" s="318">
        <v>1808595041897</v>
      </c>
      <c r="F52" s="318">
        <v>2924096791447</v>
      </c>
      <c r="G52" s="505"/>
      <c r="H52" s="339"/>
    </row>
    <row r="53" spans="1:7" ht="15.75">
      <c r="A53" s="314">
        <v>4</v>
      </c>
      <c r="B53" s="315" t="s">
        <v>117</v>
      </c>
      <c r="C53" s="316"/>
      <c r="D53" s="316"/>
      <c r="E53" s="317">
        <v>1746547322322</v>
      </c>
      <c r="F53" s="317">
        <v>2828623611034</v>
      </c>
      <c r="G53" s="488"/>
    </row>
    <row r="54" spans="1:8" ht="15.75">
      <c r="A54" s="314">
        <v>5</v>
      </c>
      <c r="B54" s="315" t="s">
        <v>613</v>
      </c>
      <c r="C54" s="316"/>
      <c r="D54" s="316"/>
      <c r="E54" s="318">
        <v>62047719575</v>
      </c>
      <c r="F54" s="318">
        <v>95473180413</v>
      </c>
      <c r="G54" s="505"/>
      <c r="H54" s="339"/>
    </row>
    <row r="55" spans="1:7" ht="15.75">
      <c r="A55" s="314">
        <v>6</v>
      </c>
      <c r="B55" s="315" t="s">
        <v>614</v>
      </c>
      <c r="C55" s="316"/>
      <c r="D55" s="316"/>
      <c r="E55" s="317">
        <v>17829292159</v>
      </c>
      <c r="F55" s="317">
        <v>18620620158</v>
      </c>
      <c r="G55" s="488"/>
    </row>
    <row r="56" spans="1:7" ht="15.75">
      <c r="A56" s="314">
        <v>7</v>
      </c>
      <c r="B56" s="315" t="s">
        <v>615</v>
      </c>
      <c r="C56" s="316"/>
      <c r="D56" s="316"/>
      <c r="E56" s="317">
        <v>26480390840</v>
      </c>
      <c r="F56" s="317">
        <v>30666450088</v>
      </c>
      <c r="G56" s="488"/>
    </row>
    <row r="57" spans="1:7" ht="15.75">
      <c r="A57" s="314">
        <v>8</v>
      </c>
      <c r="B57" s="315" t="s">
        <v>119</v>
      </c>
      <c r="C57" s="316"/>
      <c r="D57" s="316"/>
      <c r="E57" s="317">
        <v>14246091649</v>
      </c>
      <c r="F57" s="317">
        <v>22657329311</v>
      </c>
      <c r="G57" s="488"/>
    </row>
    <row r="58" spans="1:7" ht="15.75">
      <c r="A58" s="314">
        <v>9</v>
      </c>
      <c r="B58" s="315" t="s">
        <v>120</v>
      </c>
      <c r="C58" s="316"/>
      <c r="D58" s="316"/>
      <c r="E58" s="317">
        <v>4858262212</v>
      </c>
      <c r="F58" s="317">
        <v>8371578321</v>
      </c>
      <c r="G58" s="488"/>
    </row>
    <row r="59" spans="1:7" ht="15.75">
      <c r="A59" s="314">
        <v>10</v>
      </c>
      <c r="B59" s="315" t="s">
        <v>616</v>
      </c>
      <c r="C59" s="316"/>
      <c r="D59" s="316"/>
      <c r="E59" s="317">
        <v>34292267033</v>
      </c>
      <c r="F59" s="317">
        <v>52398442851</v>
      </c>
      <c r="G59" s="488"/>
    </row>
    <row r="60" spans="1:7" ht="15.75">
      <c r="A60" s="314">
        <v>11</v>
      </c>
      <c r="B60" s="315" t="s">
        <v>617</v>
      </c>
      <c r="C60" s="316"/>
      <c r="D60" s="316"/>
      <c r="E60" s="317">
        <v>493205744</v>
      </c>
      <c r="F60" s="317">
        <v>898928123</v>
      </c>
      <c r="G60" s="488"/>
    </row>
    <row r="61" spans="1:7" ht="15.75">
      <c r="A61" s="314">
        <v>12</v>
      </c>
      <c r="B61" s="315" t="s">
        <v>618</v>
      </c>
      <c r="C61" s="316"/>
      <c r="D61" s="316"/>
      <c r="E61" s="317">
        <v>1935875</v>
      </c>
      <c r="F61" s="317">
        <v>1935875</v>
      </c>
      <c r="G61" s="488"/>
    </row>
    <row r="62" spans="1:7" ht="15.75">
      <c r="A62" s="314">
        <v>13</v>
      </c>
      <c r="B62" s="315" t="s">
        <v>619</v>
      </c>
      <c r="C62" s="316"/>
      <c r="D62" s="316"/>
      <c r="E62" s="319">
        <v>491269869</v>
      </c>
      <c r="F62" s="319">
        <v>896992248</v>
      </c>
      <c r="G62" s="506"/>
    </row>
    <row r="63" spans="1:7" ht="15.75">
      <c r="A63" s="314">
        <v>14</v>
      </c>
      <c r="B63" s="320" t="s">
        <v>278</v>
      </c>
      <c r="C63" s="316"/>
      <c r="D63" s="316"/>
      <c r="E63" s="317">
        <v>34783536902</v>
      </c>
      <c r="F63" s="317">
        <v>53295435099</v>
      </c>
      <c r="G63" s="488"/>
    </row>
    <row r="64" spans="1:7" ht="15.75">
      <c r="A64" s="314">
        <v>15</v>
      </c>
      <c r="B64" s="320" t="s">
        <v>620</v>
      </c>
      <c r="C64" s="316"/>
      <c r="D64" s="316"/>
      <c r="E64" s="317">
        <v>4869695166.280001</v>
      </c>
      <c r="F64" s="317">
        <v>7461360913.860001</v>
      </c>
      <c r="G64" s="488"/>
    </row>
    <row r="65" spans="1:7" ht="15.75">
      <c r="A65" s="314">
        <v>16</v>
      </c>
      <c r="B65" s="402" t="s">
        <v>621</v>
      </c>
      <c r="C65" s="321"/>
      <c r="D65" s="406"/>
      <c r="E65" s="322">
        <v>29913841735.72</v>
      </c>
      <c r="F65" s="322">
        <v>45834074185.14</v>
      </c>
      <c r="G65" s="507"/>
    </row>
    <row r="66" spans="1:6" ht="15.75">
      <c r="A66" s="403">
        <v>17</v>
      </c>
      <c r="B66" s="402" t="s">
        <v>622</v>
      </c>
      <c r="C66" s="321"/>
      <c r="D66" s="407"/>
      <c r="E66" s="323">
        <v>1424.4686540819048</v>
      </c>
      <c r="F66" s="323">
        <v>2182.574961197143</v>
      </c>
    </row>
    <row r="67" spans="1:6" ht="15.75">
      <c r="A67" s="404">
        <v>18</v>
      </c>
      <c r="B67" s="405" t="s">
        <v>623</v>
      </c>
      <c r="C67" s="324"/>
      <c r="D67" s="408"/>
      <c r="E67" s="325"/>
      <c r="F67" s="325"/>
    </row>
    <row r="68" ht="15.75">
      <c r="G68" s="130"/>
    </row>
    <row r="69" spans="5:7" ht="15.75">
      <c r="E69" s="552" t="s">
        <v>669</v>
      </c>
      <c r="F69" s="552"/>
      <c r="G69" s="130"/>
    </row>
    <row r="70" spans="2:6" ht="17.25">
      <c r="B70" s="66" t="s">
        <v>298</v>
      </c>
      <c r="C70" s="326" t="s">
        <v>150</v>
      </c>
      <c r="E70" s="573" t="s">
        <v>303</v>
      </c>
      <c r="F70" s="573"/>
    </row>
  </sheetData>
  <mergeCells count="10">
    <mergeCell ref="K9:L9"/>
    <mergeCell ref="M9:N9"/>
    <mergeCell ref="E69:F69"/>
    <mergeCell ref="E70:F70"/>
    <mergeCell ref="A3:F3"/>
    <mergeCell ref="A4:F4"/>
    <mergeCell ref="A8:A9"/>
    <mergeCell ref="B8:D9"/>
    <mergeCell ref="E8:E9"/>
    <mergeCell ref="F8:F9"/>
  </mergeCells>
  <printOptions/>
  <pageMargins left="0.75" right="0.5" top="0.34" bottom="0.4" header="0.3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QUAN</dc:creator>
  <cp:keywords/>
  <dc:description/>
  <cp:lastModifiedBy>User</cp:lastModifiedBy>
  <cp:lastPrinted>2008-07-23T09:43:33Z</cp:lastPrinted>
  <dcterms:created xsi:type="dcterms:W3CDTF">1998-07-16T17:48:04Z</dcterms:created>
  <dcterms:modified xsi:type="dcterms:W3CDTF">2008-07-24T08:55:15Z</dcterms:modified>
  <cp:category/>
  <cp:version/>
  <cp:contentType/>
  <cp:contentStatus/>
</cp:coreProperties>
</file>